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5840" tabRatio="843"/>
  </bookViews>
  <sheets>
    <sheet name="EMBAUCHE CDI ASEP" sheetId="10" r:id="rId1"/>
    <sheet name="NOTICE (Réf 1477h)" sheetId="6" r:id="rId2"/>
    <sheet name="1- RÉPARTITION HEBDOMADAIRE" sheetId="4" r:id="rId3"/>
    <sheet name="2- DURÉE ANNUELLE " sheetId="3" r:id="rId4"/>
    <sheet name="3- RÉSULTATS avec HORAIRE PAYÉ" sheetId="5" r:id="rId5"/>
    <sheet name="4- Coût estimé du CDI au 010923" sheetId="9" r:id="rId6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  <c r="E1" i="3"/>
  <c r="G21" i="9" l="1"/>
  <c r="G25" i="9" l="1"/>
  <c r="K25" i="9" s="1"/>
  <c r="G11" i="9"/>
  <c r="B2" i="4"/>
  <c r="D13" i="5"/>
  <c r="D6" i="9" s="1"/>
  <c r="C1" i="5"/>
  <c r="B1" i="4"/>
  <c r="A4" i="9" l="1"/>
  <c r="C18" i="5"/>
  <c r="D14" i="9" l="1"/>
  <c r="D15" i="9"/>
  <c r="F29" i="9" l="1"/>
  <c r="E28" i="9"/>
  <c r="H20" i="3" l="1"/>
  <c r="D2" i="9" l="1"/>
  <c r="F11" i="9"/>
  <c r="F34" i="9"/>
  <c r="E34" i="9"/>
  <c r="G29" i="9"/>
  <c r="G22" i="9"/>
  <c r="K13" i="9"/>
  <c r="G34" i="9" l="1"/>
  <c r="K29" i="9"/>
  <c r="H17" i="3" l="1"/>
  <c r="H16" i="3"/>
  <c r="H15" i="3"/>
  <c r="H14" i="3"/>
  <c r="H13" i="3"/>
  <c r="H12" i="3"/>
  <c r="H11" i="3"/>
  <c r="H10" i="3"/>
  <c r="H9" i="3"/>
  <c r="G21" i="3" l="1"/>
  <c r="F21" i="3"/>
  <c r="F8" i="3" s="1"/>
  <c r="E21" i="3"/>
  <c r="E8" i="3" s="1"/>
  <c r="D21" i="3"/>
  <c r="C21" i="3"/>
  <c r="C8" i="3" s="1"/>
  <c r="B21" i="3"/>
  <c r="B8" i="3" s="1"/>
  <c r="H19" i="3"/>
  <c r="H18" i="3"/>
  <c r="G5" i="3" l="1"/>
  <c r="H21" i="3"/>
  <c r="G5" i="5" l="1"/>
  <c r="F5" i="5"/>
  <c r="G14" i="4"/>
  <c r="I14" i="4" s="1"/>
  <c r="G9" i="4" l="1"/>
  <c r="I9" i="4" s="1"/>
  <c r="G10" i="4"/>
  <c r="I10" i="4" s="1"/>
  <c r="G11" i="4"/>
  <c r="I11" i="4" s="1"/>
  <c r="G12" i="4"/>
  <c r="I12" i="4" s="1"/>
  <c r="G13" i="4"/>
  <c r="I13" i="4" s="1"/>
  <c r="I15" i="4" l="1"/>
  <c r="G22" i="3"/>
  <c r="C22" i="3"/>
  <c r="D22" i="3"/>
  <c r="E22" i="3"/>
  <c r="F22" i="3"/>
  <c r="B22" i="3"/>
  <c r="H22" i="3" l="1"/>
  <c r="H26" i="3" l="1"/>
  <c r="G23" i="3"/>
  <c r="F23" i="3"/>
  <c r="E23" i="3"/>
  <c r="D23" i="3"/>
  <c r="C23" i="3"/>
  <c r="B23" i="3"/>
  <c r="H23" i="3" l="1"/>
  <c r="H28" i="3" s="1"/>
  <c r="C6" i="5" l="1"/>
  <c r="E6" i="5" s="1"/>
  <c r="D6" i="5" l="1"/>
  <c r="K15" i="9"/>
  <c r="B6" i="5"/>
  <c r="F6" i="5" l="1"/>
  <c r="G6" i="5" l="1"/>
  <c r="K21" i="9" l="1"/>
  <c r="K22" i="9"/>
  <c r="K18" i="9"/>
  <c r="A37" i="9" l="1"/>
  <c r="G23" i="9"/>
  <c r="K23" i="9" s="1"/>
  <c r="G26" i="9" l="1"/>
  <c r="K30" i="9" l="1"/>
  <c r="K34" i="9" s="1"/>
  <c r="E30" i="9"/>
  <c r="E32" i="9" s="1"/>
  <c r="G28" i="9"/>
  <c r="K26" i="9"/>
  <c r="G30" i="9" l="1"/>
  <c r="G32" i="9" s="1"/>
  <c r="G33" i="9" s="1"/>
  <c r="G37" i="9" s="1"/>
  <c r="D39" i="9" s="1"/>
  <c r="K37" i="9" l="1"/>
  <c r="K38" i="9" s="1"/>
</calcChain>
</file>

<file path=xl/sharedStrings.xml><?xml version="1.0" encoding="utf-8"?>
<sst xmlns="http://schemas.openxmlformats.org/spreadsheetml/2006/main" count="240" uniqueCount="201">
  <si>
    <t xml:space="preserve">NOMBRE DE JOURS OUVRABLES SUR SEMAINES DE CLASSE  </t>
  </si>
  <si>
    <t>LUNDI</t>
  </si>
  <si>
    <t>MARDI</t>
  </si>
  <si>
    <t>MERCREDI</t>
  </si>
  <si>
    <t>JEUDI</t>
  </si>
  <si>
    <t>VENDREDI</t>
  </si>
  <si>
    <t>SAMEDI</t>
  </si>
  <si>
    <t>TOTAL</t>
  </si>
  <si>
    <t>Semaine de classe</t>
  </si>
  <si>
    <t>dates</t>
  </si>
  <si>
    <t>OCTOBRE</t>
  </si>
  <si>
    <t>NOVEMBRE</t>
  </si>
  <si>
    <t>DÉCEMBRE</t>
  </si>
  <si>
    <t>FÉVRIER</t>
  </si>
  <si>
    <t>MARS</t>
  </si>
  <si>
    <t>AVRIL</t>
  </si>
  <si>
    <t>VOLUME TOTAL PAR JOUR DE CLASSE</t>
  </si>
  <si>
    <t>Juillet</t>
  </si>
  <si>
    <t xml:space="preserve">Août </t>
  </si>
  <si>
    <t>Toussaint</t>
  </si>
  <si>
    <t>Noël</t>
  </si>
  <si>
    <t>Printemps</t>
  </si>
  <si>
    <t>Pâques</t>
  </si>
  <si>
    <t xml:space="preserve">Zones de résultat seulement à consulter </t>
  </si>
  <si>
    <t>% Temps partiel</t>
  </si>
  <si>
    <t>HORAIRE HEBDO MOYEN</t>
  </si>
  <si>
    <t>HORAIRE MENSUEL REMUNERE</t>
  </si>
  <si>
    <t>TEMPS PLEIN</t>
  </si>
  <si>
    <t>heures</t>
  </si>
  <si>
    <t>JF à titre indicatif</t>
  </si>
  <si>
    <t>HEURES PAR SEMAINE SCOLAIRE</t>
  </si>
  <si>
    <t>HEURES SUR VACANCES SCOLAIRES</t>
  </si>
  <si>
    <t>HEURES ANNUELLES TEMPS SCOLAIRE</t>
  </si>
  <si>
    <t>* ZONES A RENSEIGNER</t>
  </si>
  <si>
    <t>VOLUME HORAIRE SUR VACANCES SCOLAIRES*</t>
  </si>
  <si>
    <t>PERIODES VACANCES SCOLAIRES</t>
  </si>
  <si>
    <t>jours ouvrables</t>
  </si>
  <si>
    <t>EMBAUCHE</t>
  </si>
  <si>
    <t>VOLUME HORAIRE PAR JOUR DE CLASSE</t>
  </si>
  <si>
    <t>=</t>
  </si>
  <si>
    <t>H</t>
  </si>
  <si>
    <t xml:space="preserve">Légende </t>
  </si>
  <si>
    <t>Temps calculé automatiquement (ne pas modifier les formules)</t>
  </si>
  <si>
    <t>Résultat</t>
  </si>
  <si>
    <t>Temps calculé automatiquement (Ne pas modifier les formules)</t>
  </si>
  <si>
    <t>Préciser sur chaque période de vacances le nombre d'heures à effectuer</t>
  </si>
  <si>
    <t>Nbre hrs</t>
  </si>
  <si>
    <t>NOM</t>
  </si>
  <si>
    <t>En conséquence :</t>
  </si>
  <si>
    <t>(1)</t>
  </si>
  <si>
    <t>Cette case est prévue pour les événements annuels exclus du temps habituel</t>
  </si>
  <si>
    <t>JUILLET</t>
  </si>
  <si>
    <t>AOUT</t>
  </si>
  <si>
    <t xml:space="preserve">MAI </t>
  </si>
  <si>
    <t xml:space="preserve">JUIN  </t>
  </si>
  <si>
    <t>CES RÉSULTATS SONT LES ÉLÉMENTS QUI FIGURERONT AU CONTRAT DE TRAVAIL</t>
  </si>
  <si>
    <t>Agent de service en école privée</t>
  </si>
  <si>
    <t>SALARIE ( E ) :</t>
  </si>
  <si>
    <r>
      <t xml:space="preserve">BUDGET PREVISIONNEL   </t>
    </r>
    <r>
      <rPr>
        <sz val="12"/>
        <rFont val="Calibri"/>
        <family val="2"/>
        <scheme val="minor"/>
      </rPr>
      <t>(NB : cette feuille de calcul ne concerne pas les contrats aidés)</t>
    </r>
  </si>
  <si>
    <t>Annuelle</t>
  </si>
  <si>
    <t>Mensuelle</t>
  </si>
  <si>
    <t>DUREE ANNUELLE TRAV. EFFECTIVE TEMPS PLEIN J.SOLIDARITE INCLUSE</t>
  </si>
  <si>
    <t>€</t>
  </si>
  <si>
    <t>DUREE ANNUELLE TRAV.</t>
  </si>
  <si>
    <t>(Horaire hebdo /35h x 1477)</t>
  </si>
  <si>
    <t xml:space="preserve">COEFFICIENT DE REMUNERATION </t>
  </si>
  <si>
    <t>POINTS</t>
  </si>
  <si>
    <t>(Horaire Mensuel x 12 / 52)</t>
  </si>
  <si>
    <r>
      <t xml:space="preserve">HORAIRE MENSUEL REMUNERE </t>
    </r>
    <r>
      <rPr>
        <sz val="9"/>
        <rFont val="Calibri"/>
        <family val="2"/>
        <scheme val="minor"/>
      </rPr>
      <t>(cf. Bulletin de salaire rub 200 colonne Base)</t>
    </r>
  </si>
  <si>
    <r>
      <t xml:space="preserve"> H </t>
    </r>
    <r>
      <rPr>
        <sz val="11"/>
        <rFont val="Calibri"/>
        <family val="2"/>
        <scheme val="minor"/>
      </rPr>
      <t>par MOIS</t>
    </r>
  </si>
  <si>
    <r>
      <t>TRAITEMENT DE BASE BRUT</t>
    </r>
    <r>
      <rPr>
        <b/>
        <sz val="8"/>
        <color rgb="FF000099"/>
        <rFont val="Calibri"/>
        <family val="2"/>
        <scheme val="minor"/>
      </rPr>
      <t xml:space="preserve"> </t>
    </r>
    <r>
      <rPr>
        <sz val="8"/>
        <color rgb="FF000099"/>
        <rFont val="Calibri"/>
        <family val="2"/>
        <scheme val="minor"/>
      </rPr>
      <t>(Valeur du point x coef.x HMR /151,67h)</t>
    </r>
  </si>
  <si>
    <t xml:space="preserve">Taux hor. de base = </t>
  </si>
  <si>
    <r>
      <t xml:space="preserve"> Avantages en nature </t>
    </r>
    <r>
      <rPr>
        <sz val="10"/>
        <color indexed="10"/>
        <rFont val="Calibri"/>
        <family val="2"/>
        <scheme val="minor"/>
      </rPr>
      <t>(si repas gratuit</t>
    </r>
    <r>
      <rPr>
        <sz val="9"/>
        <color indexed="10"/>
        <rFont val="Calibri"/>
        <family val="2"/>
        <scheme val="minor"/>
      </rPr>
      <t xml:space="preserve"> pris</t>
    </r>
    <r>
      <rPr>
        <b/>
        <sz val="9"/>
        <color indexed="10"/>
        <rFont val="Calibri"/>
        <family val="2"/>
        <scheme val="minor"/>
      </rPr>
      <t xml:space="preserve"> saisir 12 </t>
    </r>
    <r>
      <rPr>
        <sz val="9"/>
        <color indexed="10"/>
        <rFont val="Calibri"/>
        <family val="2"/>
        <scheme val="minor"/>
      </rPr>
      <t>dans la zone</t>
    </r>
    <r>
      <rPr>
        <b/>
        <sz val="9"/>
        <color indexed="10"/>
        <rFont val="Calibri"/>
        <family val="2"/>
        <scheme val="minor"/>
      </rPr>
      <t>)</t>
    </r>
  </si>
  <si>
    <t xml:space="preserve">Taux horaire  = </t>
  </si>
  <si>
    <t>SALAIRE BRUT                                                          (SB)</t>
  </si>
  <si>
    <t xml:space="preserve">Taux horaire brut = </t>
  </si>
  <si>
    <t>AFF</t>
  </si>
  <si>
    <t xml:space="preserve">Réduction générale cotisations sociales et retraite </t>
  </si>
  <si>
    <t>Salaire net avant av.nat. pris =</t>
  </si>
  <si>
    <t>TOTAL COTISATIONS PATRONALES</t>
  </si>
  <si>
    <t>COÛT MENSUEL</t>
  </si>
  <si>
    <t>par MOIS</t>
  </si>
  <si>
    <r>
      <t xml:space="preserve"> Avantages en nature repas pris</t>
    </r>
    <r>
      <rPr>
        <sz val="9"/>
        <color indexed="19"/>
        <rFont val="Calibri"/>
        <family val="2"/>
        <scheme val="minor"/>
      </rPr>
      <t xml:space="preserve"> (le cas échéant)</t>
    </r>
  </si>
  <si>
    <t>Salaire net estimé =</t>
  </si>
  <si>
    <t>€uros</t>
  </si>
  <si>
    <t xml:space="preserve">Coût horaire </t>
  </si>
  <si>
    <t>DU TEMPS PLEIN</t>
  </si>
  <si>
    <r>
      <t xml:space="preserve">COÛT </t>
    </r>
    <r>
      <rPr>
        <b/>
        <sz val="8"/>
        <rFont val="Calibri"/>
        <family val="2"/>
        <scheme val="minor"/>
      </rPr>
      <t>PREVISIONNEL</t>
    </r>
  </si>
  <si>
    <t>par AN</t>
  </si>
  <si>
    <t>coût temps plein estimé à</t>
  </si>
  <si>
    <t>Le PAS n'est pas inidqué puisqu'il s'agit d'une opération blanche pour l'employeur</t>
  </si>
  <si>
    <t xml:space="preserve">Valeur du point en vigueur à compter du </t>
  </si>
  <si>
    <t>Ajustement SMIC si taux horaire&lt; SMIC</t>
  </si>
  <si>
    <t>Mutuelle obligatoire saisir 'AFF' sinon mettre "N "</t>
  </si>
  <si>
    <t xml:space="preserve"> RÉSULTATS</t>
  </si>
  <si>
    <t>1) REMPLACER LES ZONES SUR FOND JAUNE SELON L'EMPLOI DU TEMPS ENVISAGÉ</t>
  </si>
  <si>
    <t>*pause-coupure</t>
  </si>
  <si>
    <t>DUREE ANNUELLE totale solidarité incluse</t>
  </si>
  <si>
    <t>Total durée annuelle solidarité incluse (zone utilisée dans le dernier onglet)</t>
  </si>
  <si>
    <r>
      <t xml:space="preserve"> MOIS</t>
    </r>
    <r>
      <rPr>
        <sz val="11"/>
        <rFont val="Calibri"/>
        <family val="2"/>
      </rPr>
      <t xml:space="preserve">    </t>
    </r>
    <r>
      <rPr>
        <vertAlign val="superscript"/>
        <sz val="11"/>
        <rFont val="Calibri"/>
        <family val="2"/>
      </rPr>
      <t xml:space="preserve">                        JOURS</t>
    </r>
  </si>
  <si>
    <r>
      <t xml:space="preserve">Temps exceptionnels annuels </t>
    </r>
    <r>
      <rPr>
        <b/>
        <sz val="8"/>
        <color rgb="FF0000FF"/>
        <rFont val="Calibri"/>
        <family val="2"/>
      </rPr>
      <t>(hors temps de classe et vacances)</t>
    </r>
  </si>
  <si>
    <r>
      <t>heures</t>
    </r>
    <r>
      <rPr>
        <vertAlign val="superscript"/>
        <sz val="16"/>
        <color rgb="FF0000FF"/>
        <rFont val="Calibri"/>
        <family val="2"/>
      </rPr>
      <t>(1)</t>
    </r>
  </si>
  <si>
    <r>
      <rPr>
        <b/>
        <vertAlign val="superscript"/>
        <sz val="11"/>
        <color rgb="FFC00000"/>
        <rFont val="Calibri"/>
        <family val="2"/>
      </rPr>
      <t>(1)</t>
    </r>
    <r>
      <rPr>
        <b/>
        <sz val="11"/>
        <color rgb="FFC00000"/>
        <rFont val="Calibri"/>
        <family val="2"/>
      </rPr>
      <t>HORAIRES DE TRAVAIL À RENSEIGNER</t>
    </r>
  </si>
  <si>
    <r>
      <rPr>
        <vertAlign val="superscript"/>
        <sz val="12"/>
        <color rgb="FFC00000"/>
        <rFont val="Calibri"/>
        <family val="2"/>
      </rPr>
      <t xml:space="preserve">(1) </t>
    </r>
    <r>
      <rPr>
        <sz val="12"/>
        <rFont val="Calibri"/>
        <family val="2"/>
      </rPr>
      <t xml:space="preserve">Remplacer les chiffres en cliquant dans les zones sur fond jaune </t>
    </r>
  </si>
  <si>
    <t>(pour annexe au contrat de travail)</t>
  </si>
  <si>
    <t>DÉBAUCHE</t>
  </si>
  <si>
    <t>Zone calculée reportée dans le deuxième onglet (travail sur période scolaire)</t>
  </si>
  <si>
    <t>3) RÉSULTAT HORAIRE PAYÉ</t>
  </si>
  <si>
    <t xml:space="preserve">DATE :  le  </t>
  </si>
  <si>
    <t xml:space="preserve">2) COMPLÉTER LES ZONES SUR FOND JAUNE </t>
  </si>
  <si>
    <t>Durée annuelle de travail  selon CC EPNL au 01/09/2022</t>
  </si>
  <si>
    <t xml:space="preserve">Taux horaire brut Minimal Conventionnel  </t>
  </si>
  <si>
    <t>Nombre total de jours de classe et de restauration sur la période  :</t>
  </si>
  <si>
    <t>Durée de travail hors solidarité à titre indicatif</t>
  </si>
  <si>
    <t>ASSOCIATION  :</t>
  </si>
  <si>
    <t>PLAFOND SECURITE SOCIALE 2023</t>
  </si>
  <si>
    <t>2H MAXI</t>
  </si>
  <si>
    <t>SEPTEMBRE  2023</t>
  </si>
  <si>
    <t>JANVIER 2024</t>
  </si>
  <si>
    <t>Du 01/09/23 au 31/08/24</t>
  </si>
  <si>
    <r>
      <t>mercredi 1</t>
    </r>
    <r>
      <rPr>
        <vertAlign val="superscript"/>
        <sz val="8"/>
        <rFont val="Calibri"/>
        <family val="2"/>
      </rPr>
      <t>er</t>
    </r>
    <r>
      <rPr>
        <sz val="8"/>
        <rFont val="Calibri"/>
        <family val="2"/>
      </rPr>
      <t xml:space="preserve"> samedi 11</t>
    </r>
  </si>
  <si>
    <t>lundi 25</t>
  </si>
  <si>
    <r>
      <t>lundi 1</t>
    </r>
    <r>
      <rPr>
        <vertAlign val="superscript"/>
        <sz val="8"/>
        <rFont val="Calibri"/>
        <family val="2"/>
      </rPr>
      <t>er</t>
    </r>
  </si>
  <si>
    <t>DU 1er SEPTEMBRE 2023 AU 31 AOUT 2024</t>
  </si>
  <si>
    <r>
      <t xml:space="preserve">Cotisations patronales </t>
    </r>
    <r>
      <rPr>
        <sz val="8"/>
        <rFont val="Calibri"/>
        <family val="2"/>
        <scheme val="minor"/>
      </rPr>
      <t>(dont AT 1,23 % activité école et ajouter 2,96% si taux cantine)</t>
    </r>
  </si>
  <si>
    <t>dimanche 14</t>
  </si>
  <si>
    <t>jeudi 15</t>
  </si>
  <si>
    <r>
      <t>mercredis 1</t>
    </r>
    <r>
      <rPr>
        <vertAlign val="superscript"/>
        <sz val="8"/>
        <rFont val="Calibri"/>
        <family val="2"/>
      </rPr>
      <t>er</t>
    </r>
    <r>
      <rPr>
        <sz val="8"/>
        <rFont val="Calibri"/>
        <family val="2"/>
      </rPr>
      <t xml:space="preserve"> et 8      jeudi 9 et lundi 20        </t>
    </r>
  </si>
  <si>
    <t>Valeur du SMIC au 01/05/2023</t>
  </si>
  <si>
    <r>
      <t xml:space="preserve">Salaire Minimum Branche au </t>
    </r>
    <r>
      <rPr>
        <b/>
        <sz val="12"/>
        <color rgb="FFC00000"/>
        <rFont val="Calibri"/>
        <family val="2"/>
        <scheme val="minor"/>
      </rPr>
      <t>01/09/2023</t>
    </r>
  </si>
  <si>
    <r>
      <rPr>
        <i/>
        <sz val="12"/>
        <color rgb="FF0070C0"/>
        <rFont val="Calibri"/>
        <family val="2"/>
      </rPr>
      <t>*</t>
    </r>
    <r>
      <rPr>
        <i/>
        <sz val="8"/>
        <color rgb="FF0070C0"/>
        <rFont val="Calibri"/>
        <family val="2"/>
      </rPr>
      <t>pour temps partiel pause inférieure ou égale à 2h sauf autre emploi le justifiant</t>
    </r>
  </si>
  <si>
    <t>4) CONSULTER LE DERNIER ONGLET POUR SON COÛT ESTIMÉ</t>
  </si>
  <si>
    <r>
      <t>HORS IMP</t>
    </r>
    <r>
      <rPr>
        <sz val="6"/>
        <color theme="2" tint="-0.499984740745262"/>
        <rFont val="Calibri"/>
        <family val="2"/>
      </rPr>
      <t>Ô</t>
    </r>
    <r>
      <rPr>
        <sz val="6"/>
        <color theme="2" tint="-0.499984740745262"/>
        <rFont val="Calibri"/>
        <family val="2"/>
        <scheme val="minor"/>
      </rPr>
      <t>TS</t>
    </r>
  </si>
  <si>
    <t>Estimation coût d'une heure de travail effectif (Horaire réf. temps plein 1477h par an)</t>
  </si>
  <si>
    <t>NB : pensez à provisionner l'IDR si votre salarié(e) atteind l'âge de 57 ans.</t>
  </si>
  <si>
    <t>La taxe sur salaires est exclue de ce calcul compte tenu de l'abattement pour les associations qui sera supérieur au montant de la taxe due pour 2023.</t>
  </si>
  <si>
    <t xml:space="preserve">L'abattement pour les associations est en effet passé de 6.002 € en 2013 à 22.535 €  pour l'année 2023. </t>
  </si>
  <si>
    <t>○ DPAE</t>
  </si>
  <si>
    <t>○ FICHE DE CLASSIFICATION à établir sur ISIDOOR (ISIRH)</t>
  </si>
  <si>
    <t xml:space="preserve">○ ATTESTATION DE DROIT À LA SÉCURITÉ SOCIALE </t>
  </si>
  <si>
    <t>○ JUSTIFICATIF RQTH LE CAS ÉCHÉANT</t>
  </si>
  <si>
    <t>○ RELEVÉ D’IDENTITÉ BANCAIRE SI PAIEMENT PAR VIREMENT</t>
  </si>
  <si>
    <t>○ CONVENTION PÔLE EMPLOI SI CONTRAT PEC CONCLU EN CDI</t>
  </si>
  <si>
    <t>* justificatif à fournir (notamment mutuelle obligatoire du conjoint comportant son affiliation)</t>
  </si>
  <si>
    <t>○ REPAS PRIS (AVANTAGE EN NATURE À DECLARER) NOTE À COMPLETER ET RENVOYER</t>
  </si>
  <si>
    <t>NB : Selon un arrêt publié le 7 juin 2023, il n'est plus imposé que la mutuelle du conjoint soit obligatoire pour les ayants-droits.</t>
  </si>
  <si>
    <t>Poste comportant des fonctions dont plus de 35% octroient un droit annuel de 51 jours ouvrables de congés payés.</t>
  </si>
  <si>
    <r>
      <t>CE FICHIER CALCULE  LA DURÉE ANNUELLE DE TRAVAIL POUR UN POSTE DE</t>
    </r>
    <r>
      <rPr>
        <b/>
        <sz val="13"/>
        <color rgb="FFC00000"/>
        <rFont val="Calibri"/>
        <family val="2"/>
      </rPr>
      <t xml:space="preserve"> TRAVAIL À TEMPS PARTIEL</t>
    </r>
    <r>
      <rPr>
        <b/>
        <sz val="13"/>
        <rFont val="Calibri"/>
        <family val="2"/>
      </rPr>
      <t xml:space="preserve"> ET ESTIME LE BUDGET CORRESPONDANT</t>
    </r>
  </si>
  <si>
    <t>DURÉE ANNUELLE DE TRAVAIL DE RÉFÉRENCE À TEMPS PLEIN :   1477 H Journée de solidarité incluse</t>
  </si>
  <si>
    <t>veuillez suivre les étapes suivantes en consultant chaque onglet du fichier :</t>
  </si>
  <si>
    <t xml:space="preserve">1- RÉPARTITION HORAIRE SUR SEMAINE  </t>
  </si>
  <si>
    <t xml:space="preserve">2- DURÉE ANNUELLE </t>
  </si>
  <si>
    <t xml:space="preserve"> 3- RÉSULTATS avec HORAIRE PAYÉ</t>
  </si>
  <si>
    <t xml:space="preserve"> 4- Coût estimé du CDI au 010923</t>
  </si>
  <si>
    <t>1) EMPLOI DU TEMPS SUR SEMAINES SCOLAIRES À COMPLÉTER</t>
  </si>
  <si>
    <t xml:space="preserve">2) COMPLÉTER LES ZONES DES VACANCES SUR FOND JAUNE  </t>
  </si>
  <si>
    <t>AFFECTATION ANALYTIQUE</t>
  </si>
  <si>
    <t>A défaut de précision de votre part, nous affecterons 100% du salaire et charges au forfait communal</t>
  </si>
  <si>
    <r>
      <t xml:space="preserve">  %  ou nombre d’heures affectées au </t>
    </r>
    <r>
      <rPr>
        <b/>
        <i/>
        <sz val="11"/>
        <rFont val="Calibri"/>
        <family val="2"/>
      </rPr>
      <t xml:space="preserve">FORFAIT COMMUNAL </t>
    </r>
  </si>
  <si>
    <r>
      <t xml:space="preserve">  %  ou nombre d’heures affectées à la </t>
    </r>
    <r>
      <rPr>
        <b/>
        <i/>
        <sz val="11"/>
        <rFont val="Calibri"/>
        <family val="2"/>
      </rPr>
      <t xml:space="preserve">RESTAURATION SCOLAIRE </t>
    </r>
  </si>
  <si>
    <r>
      <t xml:space="preserve">  %  ou nombre d’heures affectées à l’</t>
    </r>
    <r>
      <rPr>
        <b/>
        <i/>
        <sz val="11"/>
        <rFont val="Calibri"/>
        <family val="2"/>
      </rPr>
      <t xml:space="preserve">ACCUEIL PERISCOLAIRE </t>
    </r>
  </si>
  <si>
    <t>3) COMPLETER ET VERIFIER LES RÉSULTATS POUR LE CDI</t>
  </si>
  <si>
    <t>LISTE  DES DOCUMENTS À TRANSMETTRE À VOTRE GESTIONNAIRE ATTITRÉE DU PÔLE PAYE DE L'UDOGEC :</t>
  </si>
  <si>
    <t>OGEC DE</t>
  </si>
  <si>
    <t>SALARIE.E</t>
  </si>
  <si>
    <t>NOM EMPLOYEUR</t>
  </si>
  <si>
    <t>ÉTABLISSEMENT OGEC DE</t>
  </si>
  <si>
    <r>
      <t xml:space="preserve"> Accord région.de prév. </t>
    </r>
    <r>
      <rPr>
        <sz val="7"/>
        <color theme="2"/>
        <rFont val="Calibri"/>
        <family val="2"/>
        <scheme val="minor"/>
      </rPr>
      <t>(saisir 11 pts uniquement pour les salariés engagés avant 05/2012)</t>
    </r>
  </si>
  <si>
    <t>MERCI DE RENVOYER CE FICHIER AVEC SES ONGLETS COMPLÉTÉS  ET LES ÉLÉMENTS CITÉS CI-DESSUS</t>
  </si>
  <si>
    <t>* RENSEIGNER SEULEMENT LA ZONE SUR FOND JAUNE (NB : les autres zones sont reprises automatiquement)</t>
  </si>
  <si>
    <t xml:space="preserve">Pour estimer la durée annuelle de travail à fixer sur le contrat de travail et son coût, </t>
  </si>
  <si>
    <t xml:space="preserve"> SALARIÉ.E. CONCERNÉ.E.</t>
  </si>
  <si>
    <r>
      <rPr>
        <sz val="13"/>
        <color rgb="FFC00000"/>
        <rFont val="Calibri"/>
        <family val="2"/>
        <scheme val="minor"/>
      </rPr>
      <t>*</t>
    </r>
    <r>
      <rPr>
        <sz val="13"/>
        <rFont val="Calibri"/>
        <family val="2"/>
        <scheme val="minor"/>
      </rPr>
      <t>EMPLOI Qualification</t>
    </r>
  </si>
  <si>
    <t>En référence à la nouvelle convention collective EPNL IDCC 3218 applicable au 01/09/2022  (Cf. p. 88 et Annexe 2 page 165) ce fichier concerne  :</t>
  </si>
  <si>
    <t>NOM DE JEUNE FILLE</t>
  </si>
  <si>
    <t>DATE DE NAISSANCE</t>
  </si>
  <si>
    <t>LIEU DE NAISSANCE</t>
  </si>
  <si>
    <t xml:space="preserve">NATIONALITÉ :                                                                              </t>
  </si>
  <si>
    <t xml:space="preserve">N° DE SÉCURITÉ SOCIALE :  </t>
  </si>
  <si>
    <r>
      <t xml:space="preserve">PERSONNE </t>
    </r>
    <r>
      <rPr>
        <b/>
        <sz val="9"/>
        <color rgb="FF0000FF"/>
        <rFont val="Calibri"/>
        <family val="2"/>
      </rPr>
      <t>À</t>
    </r>
    <r>
      <rPr>
        <b/>
        <i/>
        <sz val="9"/>
        <color rgb="FF0000FF"/>
        <rFont val="Arial"/>
        <family val="2"/>
      </rPr>
      <t xml:space="preserve"> JOINDRE POUR CE DOSSIER  Nom fonction Numéro téléphone</t>
    </r>
  </si>
  <si>
    <t xml:space="preserve">Poste comportant des fonctions dont plus de 35% octroient un </t>
  </si>
  <si>
    <t>droit annuel de 51 jours ouvrables de congés payés.</t>
  </si>
  <si>
    <r>
      <t xml:space="preserve">  %  Autre </t>
    </r>
    <r>
      <rPr>
        <i/>
        <sz val="8"/>
        <rFont val="Calibri"/>
        <family val="2"/>
      </rPr>
      <t>(à préciser exemple transport scolaire)</t>
    </r>
    <r>
      <rPr>
        <i/>
        <sz val="11"/>
        <rFont val="Calibri"/>
        <family val="2"/>
      </rPr>
      <t xml:space="preserve">  ______________________</t>
    </r>
  </si>
  <si>
    <t>NJF</t>
  </si>
  <si>
    <t>SF</t>
  </si>
  <si>
    <t>○ FICHE DE POSTE</t>
  </si>
  <si>
    <t>Si étranger (carte de séjour à fournir) dates à préciser …………………</t>
  </si>
  <si>
    <t xml:space="preserve">AUTRE EMPLOI  Si oui préciser le nombre d'heures par semaine :   </t>
  </si>
  <si>
    <t xml:space="preserve">ADRESSE </t>
  </si>
  <si>
    <r>
      <rPr>
        <b/>
        <sz val="10"/>
        <color rgb="FFC00000"/>
        <rFont val="Arial"/>
        <family val="2"/>
      </rPr>
      <t>(1)</t>
    </r>
    <r>
      <rPr>
        <sz val="10"/>
        <rFont val="Arial"/>
        <family val="2"/>
      </rPr>
      <t xml:space="preserve"> Célibataire-Marié-Vie maritale-PACS-Séparé-Divorcé-Veuf-Autre</t>
    </r>
  </si>
  <si>
    <t>COMMUNE</t>
  </si>
  <si>
    <t>DOMICILE</t>
  </si>
  <si>
    <t>FRANÇAISE</t>
  </si>
  <si>
    <r>
      <t>SITUATION DE FAMILLE</t>
    </r>
    <r>
      <rPr>
        <b/>
        <vertAlign val="superscript"/>
        <sz val="11"/>
        <color rgb="FFC00000"/>
        <rFont val="Arial"/>
        <family val="2"/>
      </rPr>
      <t>(1)</t>
    </r>
    <r>
      <rPr>
        <b/>
        <sz val="11"/>
        <rFont val="Arial"/>
        <family val="2"/>
      </rPr>
      <t xml:space="preserve"> :</t>
    </r>
  </si>
  <si>
    <t xml:space="preserve">Prénom NOM  </t>
  </si>
  <si>
    <r>
      <rPr>
        <sz val="14"/>
        <color rgb="FF0000FF"/>
        <rFont val="Arial"/>
        <family val="2"/>
      </rPr>
      <t>*</t>
    </r>
    <r>
      <rPr>
        <sz val="14"/>
        <rFont val="Arial"/>
        <family val="2"/>
      </rPr>
      <t xml:space="preserve"> DOSSIER POUR EMBAUCHE CDI à TEMPS PARTIEL</t>
    </r>
  </si>
  <si>
    <r>
      <rPr>
        <i/>
        <sz val="11"/>
        <color rgb="FF0000FF"/>
        <rFont val="Arial"/>
        <family val="2"/>
      </rPr>
      <t>*</t>
    </r>
    <r>
      <rPr>
        <i/>
        <sz val="9"/>
        <color rgb="FF0000FF"/>
        <rFont val="Arial"/>
        <family val="2"/>
      </rPr>
      <t xml:space="preserve"> renseigner les zones sur fond jaune</t>
    </r>
  </si>
  <si>
    <t>lundi 1er</t>
  </si>
  <si>
    <t xml:space="preserve">○ DÉROGATION CONTRAT FRAIS DE SANTÉ* </t>
  </si>
  <si>
    <t>○ OU BULLETIN D’AFFILIATION TRANSMIS À LA MUTUELLE</t>
  </si>
  <si>
    <t>Nom prénom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</si>
</sst>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€&quot;_-;\-* #,##0.00\ &quot;€&quot;_-;_-* &quot;-&quot;??\ &quot;€&quot;_-;_-@_-"/>
    <numFmt numFmtId="164" formatCode="0.000%"/>
    <numFmt numFmtId="165" formatCode="0.0000"/>
    <numFmt numFmtId="166" formatCode="0.00000"/>
    <numFmt numFmtId="167" formatCode="_-* #,##0.00\ [$€]_-;\-* #,##0.00\ [$€]_-;_-* &quot;-&quot;??\ [$€]_-;_-@_-"/>
    <numFmt numFmtId="168" formatCode="_-* #,##0.00\ [$€-81D]_-;\-* #,##0.00\ [$€-81D]_-;_-* &quot;-&quot;???\ [$€-81D]_-;_-@_-"/>
    <numFmt numFmtId="169" formatCode="0.000000"/>
    <numFmt numFmtId="170" formatCode="_-* #,##0.0000\ &quot;€&quot;_-;\-* #,##0.0000\ &quot;€&quot;_-;_-* &quot;-&quot;??\ &quot;€&quot;_-;_-@_-"/>
    <numFmt numFmtId="171" formatCode="_-* #,##0\ &quot;€&quot;_-;\-* #,##0\ &quot;€&quot;_-;_-* &quot;-&quot;??\ &quot;€&quot;_-;_-@_-"/>
    <numFmt numFmtId="172" formatCode="_-* #,##0.000\ [$€]_-;\-* #,##0.000\ [$€]_-;_-* &quot;-&quot;??\ [$€]_-;_-@_-"/>
    <numFmt numFmtId="173" formatCode="#,##0.00_ ;\-#,##0.00\ "/>
    <numFmt numFmtId="174" formatCode="_-* #,##0\ [$€-81D]_-;\-* #,##0\ [$€-81D]_-;_-* &quot;-&quot;???\ [$€-81D]_-;_-@_-"/>
    <numFmt numFmtId="175" formatCode="_-* #,##0.0\ &quot;€&quot;_-;\-* #,##0.0\ &quot;€&quot;_-;_-* &quot;-&quot;??\ &quot;€&quot;_-;_-@_-"/>
    <numFmt numFmtId="176" formatCode="_-* #,##0.00\ [$€-40C]_-;\-* #,##0.00\ [$€-40C]_-;_-* &quot;-&quot;??\ [$€-40C]_-;_-@_-"/>
    <numFmt numFmtId="177" formatCode="[$-F800]dddd\,\ mmmm\ dd\,\ yyyy"/>
    <numFmt numFmtId="178" formatCode="[&gt;=3000000000000]#&quot; &quot;##&quot; &quot;##&quot; &quot;##&quot; &quot;###&quot; &quot;###&quot; | &quot;##;#&quot; &quot;##&quot; &quot;##&quot; &quot;##&quot; &quot;###&quot; &quot;###"/>
  </numFmts>
  <fonts count="15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</font>
    <font>
      <b/>
      <sz val="13"/>
      <color rgb="FFC00000"/>
      <name val="Calibri"/>
      <family val="2"/>
    </font>
    <font>
      <b/>
      <sz val="13"/>
      <name val="Calibri"/>
      <family val="2"/>
    </font>
    <font>
      <sz val="10"/>
      <name val="Helv"/>
    </font>
    <font>
      <sz val="9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7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7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66FF"/>
      <name val="Calibri"/>
      <family val="2"/>
      <scheme val="minor"/>
    </font>
    <font>
      <b/>
      <sz val="12"/>
      <color theme="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4"/>
      <color rgb="FF0066FF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8"/>
      <color rgb="FF000099"/>
      <name val="Calibri"/>
      <family val="2"/>
      <scheme val="minor"/>
    </font>
    <font>
      <sz val="8"/>
      <color rgb="FF000099"/>
      <name val="Calibri"/>
      <family val="2"/>
      <scheme val="minor"/>
    </font>
    <font>
      <sz val="9"/>
      <color rgb="FF000099"/>
      <name val="Calibri"/>
      <family val="2"/>
      <scheme val="minor"/>
    </font>
    <font>
      <sz val="12"/>
      <color rgb="FF000099"/>
      <name val="Calibri"/>
      <family val="2"/>
      <scheme val="minor"/>
    </font>
    <font>
      <sz val="9"/>
      <color theme="4" tint="0.39997558519241921"/>
      <name val="Calibri"/>
      <family val="2"/>
      <scheme val="minor"/>
    </font>
    <font>
      <b/>
      <sz val="9"/>
      <color theme="4" tint="0.39997558519241921"/>
      <name val="Calibri"/>
      <family val="2"/>
      <scheme val="minor"/>
    </font>
    <font>
      <sz val="9"/>
      <color theme="2"/>
      <name val="Calibri"/>
      <family val="2"/>
      <scheme val="minor"/>
    </font>
    <font>
      <b/>
      <sz val="9"/>
      <color theme="2"/>
      <name val="Calibri"/>
      <family val="2"/>
      <scheme val="minor"/>
    </font>
    <font>
      <sz val="9"/>
      <color theme="2"/>
      <name val="Arial"/>
      <family val="2"/>
    </font>
    <font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b/>
      <sz val="9"/>
      <color theme="2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Arial"/>
      <family val="2"/>
    </font>
    <font>
      <b/>
      <sz val="13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10"/>
      <color theme="2"/>
      <name val="Calibri"/>
      <family val="2"/>
      <scheme val="minor"/>
    </font>
    <font>
      <sz val="9"/>
      <color indexed="19"/>
      <name val="Calibri"/>
      <family val="2"/>
      <scheme val="minor"/>
    </font>
    <font>
      <sz val="9"/>
      <color theme="2" tint="-0.749992370372631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theme="2" tint="-9.9978637043366805E-2"/>
      <name val="Calibri"/>
      <family val="2"/>
      <scheme val="minor"/>
    </font>
    <font>
      <sz val="14"/>
      <name val="Arial"/>
      <family val="2"/>
    </font>
    <font>
      <b/>
      <sz val="9"/>
      <name val="Arial"/>
      <family val="2"/>
    </font>
    <font>
      <sz val="10"/>
      <color rgb="FF0066FF"/>
      <name val="Calibri"/>
      <family val="2"/>
    </font>
    <font>
      <b/>
      <sz val="12"/>
      <name val="Calibri"/>
      <family val="2"/>
    </font>
    <font>
      <sz val="14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</font>
    <font>
      <sz val="18"/>
      <name val="Calibri"/>
      <family val="2"/>
    </font>
    <font>
      <vertAlign val="subscript"/>
      <sz val="11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sz val="8"/>
      <name val="Calibri"/>
      <family val="2"/>
    </font>
    <font>
      <sz val="10"/>
      <color rgb="FFFF0000"/>
      <name val="Calibri"/>
      <family val="2"/>
    </font>
    <font>
      <b/>
      <sz val="8"/>
      <name val="Calibri"/>
      <family val="2"/>
    </font>
    <font>
      <vertAlign val="superscript"/>
      <sz val="8"/>
      <name val="Calibri"/>
      <family val="2"/>
    </font>
    <font>
      <b/>
      <sz val="18"/>
      <name val="Calibri"/>
      <family val="2"/>
    </font>
    <font>
      <sz val="10"/>
      <color theme="5" tint="-0.499984740745262"/>
      <name val="Calibri"/>
      <family val="2"/>
    </font>
    <font>
      <sz val="10"/>
      <color rgb="FF0000FF"/>
      <name val="Calibri"/>
      <family val="2"/>
    </font>
    <font>
      <b/>
      <sz val="18"/>
      <color rgb="FF0000FF"/>
      <name val="Calibri"/>
      <family val="2"/>
    </font>
    <font>
      <b/>
      <sz val="11"/>
      <color rgb="FFC00000"/>
      <name val="Calibri"/>
      <family val="2"/>
    </font>
    <font>
      <b/>
      <sz val="12"/>
      <color rgb="FF0000FF"/>
      <name val="Calibri"/>
      <family val="2"/>
    </font>
    <font>
      <b/>
      <sz val="18"/>
      <color rgb="FFC00000"/>
      <name val="Calibri"/>
      <family val="2"/>
    </font>
    <font>
      <sz val="9"/>
      <color rgb="FF0000FF"/>
      <name val="Calibri"/>
      <family val="2"/>
    </font>
    <font>
      <b/>
      <sz val="9"/>
      <color rgb="FF0000FF"/>
      <name val="Calibri"/>
      <family val="2"/>
    </font>
    <font>
      <b/>
      <sz val="8"/>
      <color rgb="FF0000FF"/>
      <name val="Calibri"/>
      <family val="2"/>
    </font>
    <font>
      <b/>
      <sz val="18"/>
      <color rgb="FFFF0000"/>
      <name val="Calibri"/>
      <family val="2"/>
    </font>
    <font>
      <sz val="16"/>
      <color rgb="FF0000FF"/>
      <name val="Calibri"/>
      <family val="2"/>
    </font>
    <font>
      <vertAlign val="superscript"/>
      <sz val="16"/>
      <color rgb="FF0000FF"/>
      <name val="Calibri"/>
      <family val="2"/>
    </font>
    <font>
      <b/>
      <sz val="18"/>
      <color rgb="FF009999"/>
      <name val="Calibri"/>
      <family val="2"/>
    </font>
    <font>
      <b/>
      <sz val="8"/>
      <color rgb="FF009999"/>
      <name val="Calibri"/>
      <family val="2"/>
    </font>
    <font>
      <b/>
      <sz val="11"/>
      <color rgb="FF7030A0"/>
      <name val="Calibri"/>
      <family val="2"/>
    </font>
    <font>
      <sz val="11"/>
      <color rgb="FF0000FF"/>
      <name val="Calibri"/>
      <family val="2"/>
    </font>
    <font>
      <b/>
      <vertAlign val="superscript"/>
      <sz val="12"/>
      <color rgb="FF3333CC"/>
      <name val="Calibri"/>
      <family val="2"/>
    </font>
    <font>
      <b/>
      <sz val="12"/>
      <color theme="3" tint="0.39997558519241921"/>
      <name val="Calibri"/>
      <family val="2"/>
    </font>
    <font>
      <b/>
      <sz val="11"/>
      <color theme="3" tint="0.39997558519241921"/>
      <name val="Calibri"/>
      <family val="2"/>
    </font>
    <font>
      <b/>
      <vertAlign val="superscript"/>
      <sz val="11"/>
      <color rgb="FFC00000"/>
      <name val="Calibri"/>
      <family val="2"/>
    </font>
    <font>
      <b/>
      <sz val="12"/>
      <color rgb="FFC00000"/>
      <name val="Calibri"/>
      <family val="2"/>
    </font>
    <font>
      <sz val="12"/>
      <name val="Calibri"/>
      <family val="2"/>
    </font>
    <font>
      <vertAlign val="superscript"/>
      <sz val="12"/>
      <color rgb="FFC00000"/>
      <name val="Calibri"/>
      <family val="2"/>
    </font>
    <font>
      <sz val="9"/>
      <color theme="3" tint="0.39997558519241921"/>
      <name val="Calibri"/>
      <family val="2"/>
    </font>
    <font>
      <i/>
      <sz val="10"/>
      <color rgb="FF0070C0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4"/>
      <color indexed="30"/>
      <name val="Calibri"/>
      <family val="2"/>
    </font>
    <font>
      <b/>
      <sz val="14"/>
      <color rgb="FF0070C0"/>
      <name val="Calibri"/>
      <family val="2"/>
    </font>
    <font>
      <sz val="14"/>
      <color rgb="FF020274"/>
      <name val="Calibri"/>
      <family val="2"/>
    </font>
    <font>
      <sz val="14"/>
      <color indexed="30"/>
      <name val="Calibri"/>
      <family val="2"/>
    </font>
    <font>
      <sz val="13"/>
      <name val="Calibri"/>
      <family val="2"/>
    </font>
    <font>
      <sz val="13"/>
      <color theme="1"/>
      <name val="Calibri"/>
      <family val="2"/>
    </font>
    <font>
      <sz val="13"/>
      <color rgb="FF0070C0"/>
      <name val="Calibri"/>
      <family val="2"/>
    </font>
    <font>
      <sz val="12"/>
      <color rgb="FF020274"/>
      <name val="Calibri"/>
      <family val="2"/>
    </font>
    <font>
      <sz val="12"/>
      <color rgb="FFC00000"/>
      <name val="Calibri"/>
      <family val="2"/>
    </font>
    <font>
      <sz val="12"/>
      <color rgb="FF0000FF"/>
      <name val="Calibri"/>
      <family val="2"/>
    </font>
    <font>
      <b/>
      <sz val="16"/>
      <color rgb="FF009999"/>
      <name val="Calibri"/>
      <family val="2"/>
    </font>
    <font>
      <b/>
      <sz val="16"/>
      <name val="Calibri"/>
      <family val="2"/>
      <scheme val="minor"/>
    </font>
    <font>
      <b/>
      <sz val="14"/>
      <color rgb="FF004A82"/>
      <name val="Calibri"/>
      <family val="2"/>
      <scheme val="minor"/>
    </font>
    <font>
      <b/>
      <sz val="9"/>
      <color rgb="FFFFFF99"/>
      <name val="Calibri"/>
      <family val="2"/>
      <scheme val="minor"/>
    </font>
    <font>
      <i/>
      <sz val="8"/>
      <color rgb="FF0070C0"/>
      <name val="Calibri"/>
      <family val="2"/>
    </font>
    <font>
      <i/>
      <sz val="12"/>
      <color rgb="FF0070C0"/>
      <name val="Calibri"/>
      <family val="2"/>
    </font>
    <font>
      <sz val="6"/>
      <color theme="2" tint="-0.499984740745262"/>
      <name val="Calibri"/>
      <family val="2"/>
      <scheme val="minor"/>
    </font>
    <font>
      <sz val="6"/>
      <color theme="2" tint="-0.499984740745262"/>
      <name val="Calibri"/>
      <family val="2"/>
    </font>
    <font>
      <b/>
      <sz val="10"/>
      <name val="Arial"/>
      <family val="2"/>
    </font>
    <font>
      <b/>
      <sz val="7"/>
      <color rgb="FFC00000"/>
      <name val="Arial"/>
      <family val="2"/>
    </font>
    <font>
      <b/>
      <i/>
      <sz val="12"/>
      <name val="Calibri"/>
      <family val="2"/>
    </font>
    <font>
      <b/>
      <sz val="12"/>
      <name val="Arial"/>
      <family val="2"/>
    </font>
    <font>
      <b/>
      <sz val="12"/>
      <color rgb="FF002060"/>
      <name val="Arial"/>
      <family val="2"/>
    </font>
    <font>
      <sz val="12"/>
      <color rgb="FFC00000"/>
      <name val="Arial"/>
      <family val="2"/>
    </font>
    <font>
      <i/>
      <sz val="10"/>
      <name val="Arial"/>
      <family val="2"/>
    </font>
    <font>
      <b/>
      <u/>
      <sz val="16"/>
      <color rgb="FF0070C0"/>
      <name val="Calibri"/>
      <family val="2"/>
    </font>
    <font>
      <i/>
      <sz val="11"/>
      <name val="Calibri"/>
      <family val="2"/>
    </font>
    <font>
      <i/>
      <sz val="8"/>
      <name val="Calibri"/>
      <family val="2"/>
    </font>
    <font>
      <b/>
      <i/>
      <sz val="11"/>
      <name val="Calibri"/>
      <family val="2"/>
    </font>
    <font>
      <b/>
      <i/>
      <sz val="11"/>
      <color rgb="FFC00000"/>
      <name val="Calibri"/>
      <family val="2"/>
    </font>
    <font>
      <sz val="14"/>
      <color rgb="FFC00000"/>
      <name val="Calibri"/>
      <family val="2"/>
    </font>
    <font>
      <sz val="13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1"/>
      <color rgb="FF0000FF"/>
      <name val="Arial"/>
      <family val="2"/>
    </font>
    <font>
      <b/>
      <sz val="10"/>
      <color theme="2"/>
      <name val="Calibri"/>
      <family val="2"/>
      <scheme val="minor"/>
    </font>
    <font>
      <sz val="7"/>
      <color theme="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rgb="FF0000FF"/>
      <name val="Arial"/>
      <family val="2"/>
    </font>
    <font>
      <sz val="13"/>
      <color rgb="FFC00000"/>
      <name val="Calibri"/>
      <family val="2"/>
      <scheme val="minor"/>
    </font>
    <font>
      <b/>
      <sz val="11"/>
      <name val="Arial"/>
      <family val="2"/>
    </font>
    <font>
      <u/>
      <sz val="10"/>
      <color theme="10"/>
      <name val="Arial"/>
      <family val="2"/>
    </font>
    <font>
      <i/>
      <sz val="10"/>
      <color rgb="FF0000FF"/>
      <name val="Arial"/>
      <family val="2"/>
    </font>
    <font>
      <b/>
      <i/>
      <sz val="9"/>
      <color rgb="FF0000FF"/>
      <name val="Arial"/>
      <family val="2"/>
    </font>
    <font>
      <b/>
      <sz val="10"/>
      <color rgb="FFC00000"/>
      <name val="Arial"/>
      <family val="2"/>
    </font>
    <font>
      <b/>
      <vertAlign val="superscript"/>
      <sz val="11"/>
      <color rgb="FFC00000"/>
      <name val="Arial"/>
      <family val="2"/>
    </font>
    <font>
      <sz val="14"/>
      <color rgb="FF0000FF"/>
      <name val="Arial"/>
      <family val="2"/>
    </font>
    <font>
      <i/>
      <sz val="11"/>
      <color rgb="FF0000FF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0E1FF"/>
        <bgColor indexed="64"/>
      </patternFill>
    </fill>
    <fill>
      <patternFill patternType="solid">
        <fgColor rgb="FFCDCDFF"/>
        <bgColor indexed="64"/>
      </patternFill>
    </fill>
    <fill>
      <patternFill patternType="solid">
        <fgColor rgb="FFE1E1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CF3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E9CE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3F0F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9"/>
      </patternFill>
    </fill>
  </fills>
  <borders count="61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CC66FF"/>
      </left>
      <right style="thick">
        <color rgb="FFCC66FF"/>
      </right>
      <top style="thick">
        <color rgb="FFCC66FF"/>
      </top>
      <bottom style="thick">
        <color rgb="FFCC66F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medium">
        <color indexed="64"/>
      </top>
      <bottom/>
      <diagonal/>
    </border>
    <border>
      <left style="thick">
        <color rgb="FF009999"/>
      </left>
      <right style="thick">
        <color rgb="FF009999"/>
      </right>
      <top style="thick">
        <color rgb="FF009999"/>
      </top>
      <bottom style="thick">
        <color rgb="FF009999"/>
      </bottom>
      <diagonal/>
    </border>
    <border>
      <left style="thick">
        <color rgb="FF009999"/>
      </left>
      <right/>
      <top style="thick">
        <color rgb="FF009999"/>
      </top>
      <bottom style="thick">
        <color rgb="FF009999"/>
      </bottom>
      <diagonal/>
    </border>
    <border>
      <left/>
      <right style="thick">
        <color rgb="FF009999"/>
      </right>
      <top style="thick">
        <color rgb="FF009999"/>
      </top>
      <bottom style="thick">
        <color rgb="FF009999"/>
      </bottom>
      <diagonal/>
    </border>
    <border>
      <left style="medium">
        <color rgb="FFC00000"/>
      </left>
      <right style="hair">
        <color rgb="FFC00000"/>
      </right>
      <top style="medium">
        <color rgb="FFC00000"/>
      </top>
      <bottom style="medium">
        <color rgb="FFC00000"/>
      </bottom>
      <diagonal/>
    </border>
    <border>
      <left style="hair">
        <color rgb="FFC00000"/>
      </left>
      <right style="hair">
        <color rgb="FFC00000"/>
      </right>
      <top style="medium">
        <color rgb="FFC00000"/>
      </top>
      <bottom style="medium">
        <color rgb="FFC00000"/>
      </bottom>
      <diagonal/>
    </border>
    <border>
      <left style="hair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auto="1"/>
      </left>
      <right/>
      <top style="medium">
        <color auto="1"/>
      </top>
      <bottom style="thick">
        <color rgb="FF009999"/>
      </bottom>
      <diagonal/>
    </border>
    <border>
      <left/>
      <right style="medium">
        <color auto="1"/>
      </right>
      <top style="medium">
        <color auto="1"/>
      </top>
      <bottom style="thick">
        <color rgb="FF009999"/>
      </bottom>
      <diagonal/>
    </border>
    <border>
      <left style="medium">
        <color rgb="FF009999"/>
      </left>
      <right style="medium">
        <color rgb="FF009999"/>
      </right>
      <top style="medium">
        <color rgb="FF009999"/>
      </top>
      <bottom style="medium">
        <color rgb="FF009999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99FF"/>
      </left>
      <right/>
      <top style="thick">
        <color rgb="FFFF99FF"/>
      </top>
      <bottom style="thick">
        <color rgb="FFFF99FF"/>
      </bottom>
      <diagonal/>
    </border>
    <border>
      <left/>
      <right/>
      <top style="thick">
        <color rgb="FFFF99FF"/>
      </top>
      <bottom style="thick">
        <color rgb="FFFF99FF"/>
      </bottom>
      <diagonal/>
    </border>
    <border>
      <left/>
      <right style="thick">
        <color rgb="FFFF99FF"/>
      </right>
      <top style="thick">
        <color rgb="FFFF99FF"/>
      </top>
      <bottom style="thick">
        <color rgb="FFFF99FF"/>
      </bottom>
      <diagonal/>
    </border>
    <border>
      <left style="medium">
        <color theme="7" tint="-0.24994659260841701"/>
      </left>
      <right/>
      <top style="medium">
        <color theme="7" tint="-0.24994659260841701"/>
      </top>
      <bottom style="medium">
        <color theme="7" tint="-0.24994659260841701"/>
      </bottom>
      <diagonal/>
    </border>
    <border>
      <left/>
      <right/>
      <top style="medium">
        <color theme="7" tint="-0.24994659260841701"/>
      </top>
      <bottom style="medium">
        <color theme="7" tint="-0.24994659260841701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009999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rgb="FF0000FF"/>
      </top>
      <bottom style="hair">
        <color rgb="FF0000FF"/>
      </bottom>
      <diagonal/>
    </border>
  </borders>
  <cellStyleXfs count="17">
    <xf numFmtId="0" fontId="0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8" fillId="0" borderId="0"/>
    <xf numFmtId="0" fontId="21" fillId="0" borderId="0"/>
    <xf numFmtId="167" fontId="1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52" fillId="0" borderId="0" applyNumberFormat="0" applyFill="0" applyBorder="0" applyAlignment="0" applyProtection="0"/>
  </cellStyleXfs>
  <cellXfs count="422">
    <xf numFmtId="0" fontId="0" fillId="0" borderId="0" xfId="0"/>
    <xf numFmtId="0" fontId="19" fillId="0" borderId="0" xfId="6" applyFont="1"/>
    <xf numFmtId="0" fontId="20" fillId="0" borderId="0" xfId="6" applyFont="1"/>
    <xf numFmtId="0" fontId="23" fillId="0" borderId="0" xfId="6" applyFont="1" applyAlignment="1">
      <alignment horizontal="right"/>
    </xf>
    <xf numFmtId="0" fontId="14" fillId="0" borderId="0" xfId="6" applyFont="1"/>
    <xf numFmtId="0" fontId="8" fillId="0" borderId="0" xfId="6" applyFont="1"/>
    <xf numFmtId="165" fontId="8" fillId="0" borderId="0" xfId="6" applyNumberFormat="1" applyFont="1" applyAlignment="1">
      <alignment horizontal="center" vertical="center"/>
    </xf>
    <xf numFmtId="166" fontId="24" fillId="0" borderId="0" xfId="6" applyNumberFormat="1" applyFont="1" applyAlignment="1">
      <alignment horizontal="center" vertical="center"/>
    </xf>
    <xf numFmtId="165" fontId="8" fillId="0" borderId="0" xfId="6" applyNumberFormat="1" applyFont="1"/>
    <xf numFmtId="0" fontId="8" fillId="0" borderId="0" xfId="6" applyFont="1" applyAlignment="1">
      <alignment vertical="center"/>
    </xf>
    <xf numFmtId="0" fontId="12" fillId="0" borderId="0" xfId="6" applyFont="1"/>
    <xf numFmtId="167" fontId="12" fillId="0" borderId="0" xfId="8" applyFont="1"/>
    <xf numFmtId="0" fontId="10" fillId="0" borderId="0" xfId="6" applyFont="1" applyAlignment="1">
      <alignment horizontal="right"/>
    </xf>
    <xf numFmtId="168" fontId="10" fillId="0" borderId="0" xfId="6" applyNumberFormat="1" applyFont="1"/>
    <xf numFmtId="168" fontId="25" fillId="0" borderId="0" xfId="6" applyNumberFormat="1" applyFont="1" applyAlignment="1">
      <alignment horizontal="left"/>
    </xf>
    <xf numFmtId="0" fontId="19" fillId="0" borderId="0" xfId="6" applyFont="1" applyAlignment="1">
      <alignment vertical="center"/>
    </xf>
    <xf numFmtId="0" fontId="20" fillId="0" borderId="0" xfId="6" applyFont="1" applyAlignment="1">
      <alignment vertical="center"/>
    </xf>
    <xf numFmtId="2" fontId="20" fillId="0" borderId="0" xfId="6" applyNumberFormat="1" applyFont="1" applyAlignment="1">
      <alignment vertical="center"/>
    </xf>
    <xf numFmtId="0" fontId="14" fillId="0" borderId="41" xfId="6" applyFont="1" applyBorder="1" applyAlignment="1">
      <alignment horizontal="center"/>
    </xf>
    <xf numFmtId="0" fontId="14" fillId="0" borderId="41" xfId="6" applyFont="1" applyBorder="1"/>
    <xf numFmtId="2" fontId="27" fillId="0" borderId="31" xfId="6" applyNumberFormat="1" applyFont="1" applyBorder="1" applyAlignment="1">
      <alignment horizontal="center" vertical="center"/>
    </xf>
    <xf numFmtId="169" fontId="28" fillId="0" borderId="31" xfId="6" applyNumberFormat="1" applyFont="1" applyBorder="1" applyAlignment="1">
      <alignment horizontal="center" vertical="center"/>
    </xf>
    <xf numFmtId="2" fontId="8" fillId="0" borderId="0" xfId="6" applyNumberFormat="1" applyFont="1" applyAlignment="1">
      <alignment horizontal="center" vertical="center"/>
    </xf>
    <xf numFmtId="165" fontId="30" fillId="0" borderId="0" xfId="6" applyNumberFormat="1" applyFont="1"/>
    <xf numFmtId="0" fontId="8" fillId="5" borderId="0" xfId="6" applyFont="1" applyFill="1" applyAlignment="1">
      <alignment vertical="center"/>
    </xf>
    <xf numFmtId="166" fontId="7" fillId="5" borderId="0" xfId="6" applyNumberFormat="1" applyFont="1" applyFill="1" applyAlignment="1">
      <alignment vertical="center"/>
    </xf>
    <xf numFmtId="0" fontId="19" fillId="0" borderId="0" xfId="6" applyFont="1" applyAlignment="1">
      <alignment horizontal="right" vertical="center"/>
    </xf>
    <xf numFmtId="170" fontId="20" fillId="0" borderId="0" xfId="6" applyNumberFormat="1" applyFont="1"/>
    <xf numFmtId="0" fontId="14" fillId="5" borderId="0" xfId="6" applyFont="1" applyFill="1" applyAlignment="1">
      <alignment vertical="center"/>
    </xf>
    <xf numFmtId="0" fontId="7" fillId="5" borderId="0" xfId="6" applyFont="1" applyFill="1" applyAlignment="1">
      <alignment vertical="center"/>
    </xf>
    <xf numFmtId="171" fontId="23" fillId="5" borderId="0" xfId="9" applyNumberFormat="1" applyFont="1" applyFill="1" applyAlignment="1">
      <alignment horizontal="left" vertical="center"/>
    </xf>
    <xf numFmtId="0" fontId="25" fillId="0" borderId="0" xfId="6" applyFont="1" applyAlignment="1">
      <alignment vertical="center"/>
    </xf>
    <xf numFmtId="0" fontId="19" fillId="0" borderId="0" xfId="6" applyFont="1" applyAlignment="1">
      <alignment horizontal="right"/>
    </xf>
    <xf numFmtId="0" fontId="19" fillId="0" borderId="0" xfId="6" applyFont="1" applyAlignment="1">
      <alignment horizontal="left" vertical="center"/>
    </xf>
    <xf numFmtId="0" fontId="7" fillId="0" borderId="0" xfId="6" applyFont="1" applyAlignment="1">
      <alignment horizontal="left" vertical="center"/>
    </xf>
    <xf numFmtId="2" fontId="8" fillId="0" borderId="44" xfId="6" applyNumberFormat="1" applyFont="1" applyBorder="1" applyAlignment="1">
      <alignment vertical="center"/>
    </xf>
    <xf numFmtId="0" fontId="8" fillId="0" borderId="6" xfId="6" applyFont="1" applyBorder="1" applyAlignment="1">
      <alignment vertical="center"/>
    </xf>
    <xf numFmtId="0" fontId="10" fillId="0" borderId="0" xfId="6" applyFont="1"/>
    <xf numFmtId="0" fontId="25" fillId="0" borderId="0" xfId="6" applyFont="1"/>
    <xf numFmtId="0" fontId="14" fillId="0" borderId="0" xfId="6" applyFont="1" applyAlignment="1">
      <alignment vertical="center"/>
    </xf>
    <xf numFmtId="0" fontId="32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33" fillId="0" borderId="0" xfId="6" applyFont="1" applyAlignment="1">
      <alignment vertical="center"/>
    </xf>
    <xf numFmtId="0" fontId="36" fillId="0" borderId="0" xfId="6" applyFont="1" applyAlignment="1">
      <alignment vertical="center"/>
    </xf>
    <xf numFmtId="2" fontId="37" fillId="0" borderId="0" xfId="6" applyNumberFormat="1" applyFont="1" applyAlignment="1">
      <alignment vertical="center"/>
    </xf>
    <xf numFmtId="167" fontId="33" fillId="0" borderId="0" xfId="8" applyFont="1" applyAlignment="1">
      <alignment vertical="center"/>
    </xf>
    <xf numFmtId="0" fontId="38" fillId="0" borderId="0" xfId="6" applyFont="1" applyAlignment="1">
      <alignment vertical="center"/>
    </xf>
    <xf numFmtId="0" fontId="39" fillId="0" borderId="0" xfId="6" applyFont="1" applyAlignment="1">
      <alignment horizontal="right" vertical="center"/>
    </xf>
    <xf numFmtId="172" fontId="39" fillId="0" borderId="0" xfId="8" applyNumberFormat="1" applyFont="1" applyBorder="1" applyAlignment="1">
      <alignment vertical="center"/>
    </xf>
    <xf numFmtId="0" fontId="40" fillId="0" borderId="0" xfId="6" applyFont="1" applyAlignment="1">
      <alignment vertical="center"/>
    </xf>
    <xf numFmtId="44" fontId="40" fillId="0" borderId="0" xfId="9" applyFont="1" applyAlignment="1">
      <alignment vertical="center"/>
    </xf>
    <xf numFmtId="0" fontId="41" fillId="0" borderId="0" xfId="6" applyFont="1" applyAlignment="1">
      <alignment horizontal="right" vertical="center"/>
    </xf>
    <xf numFmtId="0" fontId="42" fillId="0" borderId="0" xfId="6" applyFont="1" applyAlignment="1">
      <alignment vertical="center"/>
    </xf>
    <xf numFmtId="0" fontId="43" fillId="0" borderId="0" xfId="6" applyFont="1" applyAlignment="1">
      <alignment vertical="center"/>
    </xf>
    <xf numFmtId="0" fontId="47" fillId="0" borderId="0" xfId="6" applyFont="1" applyAlignment="1">
      <alignment vertical="center"/>
    </xf>
    <xf numFmtId="0" fontId="26" fillId="10" borderId="20" xfId="6" applyFont="1" applyFill="1" applyBorder="1" applyAlignment="1">
      <alignment horizontal="center" vertical="center"/>
    </xf>
    <xf numFmtId="44" fontId="47" fillId="0" borderId="0" xfId="9" applyFont="1" applyAlignment="1">
      <alignment vertical="center"/>
    </xf>
    <xf numFmtId="2" fontId="48" fillId="0" borderId="0" xfId="6" applyNumberFormat="1" applyFont="1" applyAlignment="1">
      <alignment vertical="center"/>
    </xf>
    <xf numFmtId="167" fontId="48" fillId="0" borderId="0" xfId="8" applyFont="1" applyAlignment="1">
      <alignment vertical="center"/>
    </xf>
    <xf numFmtId="0" fontId="49" fillId="0" borderId="0" xfId="6" applyFont="1" applyAlignment="1">
      <alignment horizontal="right" vertical="center"/>
    </xf>
    <xf numFmtId="172" fontId="49" fillId="0" borderId="0" xfId="8" applyNumberFormat="1" applyFont="1" applyBorder="1" applyAlignment="1">
      <alignment vertical="center"/>
    </xf>
    <xf numFmtId="0" fontId="50" fillId="0" borderId="0" xfId="6" applyFont="1" applyAlignment="1">
      <alignment vertical="center"/>
    </xf>
    <xf numFmtId="0" fontId="51" fillId="0" borderId="0" xfId="6" applyFont="1" applyAlignment="1">
      <alignment vertical="center"/>
    </xf>
    <xf numFmtId="2" fontId="51" fillId="0" borderId="0" xfId="6" applyNumberFormat="1" applyFont="1" applyAlignment="1">
      <alignment vertical="center"/>
    </xf>
    <xf numFmtId="2" fontId="52" fillId="0" borderId="0" xfId="6" applyNumberFormat="1" applyFont="1" applyAlignment="1">
      <alignment vertical="center"/>
    </xf>
    <xf numFmtId="167" fontId="52" fillId="0" borderId="0" xfId="8" applyFont="1" applyFill="1" applyAlignment="1">
      <alignment vertical="center"/>
    </xf>
    <xf numFmtId="0" fontId="53" fillId="0" borderId="0" xfId="6" applyFont="1" applyAlignment="1">
      <alignment horizontal="right" vertical="center"/>
    </xf>
    <xf numFmtId="172" fontId="53" fillId="0" borderId="0" xfId="8" applyNumberFormat="1" applyFont="1" applyFill="1" applyBorder="1" applyAlignment="1">
      <alignment vertical="center"/>
    </xf>
    <xf numFmtId="0" fontId="54" fillId="0" borderId="0" xfId="6" applyFont="1" applyAlignment="1">
      <alignment vertical="center"/>
    </xf>
    <xf numFmtId="0" fontId="10" fillId="0" borderId="0" xfId="6" applyFont="1" applyAlignment="1">
      <alignment horizontal="center" vertical="center"/>
    </xf>
    <xf numFmtId="172" fontId="14" fillId="0" borderId="0" xfId="8" applyNumberFormat="1" applyFont="1" applyFill="1" applyAlignment="1">
      <alignment vertical="center"/>
    </xf>
    <xf numFmtId="2" fontId="8" fillId="0" borderId="0" xfId="6" applyNumberFormat="1" applyFont="1" applyAlignment="1">
      <alignment vertical="center"/>
    </xf>
    <xf numFmtId="167" fontId="8" fillId="0" borderId="0" xfId="8" applyFont="1" applyFill="1" applyAlignment="1">
      <alignment vertical="center"/>
    </xf>
    <xf numFmtId="0" fontId="12" fillId="0" borderId="0" xfId="6" applyFont="1" applyAlignment="1">
      <alignment horizontal="right" vertical="center"/>
    </xf>
    <xf numFmtId="172" fontId="12" fillId="0" borderId="0" xfId="8" applyNumberFormat="1" applyFont="1" applyFill="1" applyBorder="1" applyAlignment="1">
      <alignment vertical="center"/>
    </xf>
    <xf numFmtId="2" fontId="19" fillId="0" borderId="0" xfId="6" applyNumberFormat="1" applyFont="1" applyAlignment="1">
      <alignment horizontal="right" vertical="center"/>
    </xf>
    <xf numFmtId="164" fontId="7" fillId="0" borderId="0" xfId="11" applyNumberFormat="1" applyFont="1" applyBorder="1" applyAlignment="1">
      <alignment horizontal="right" vertical="center"/>
    </xf>
    <xf numFmtId="2" fontId="43" fillId="0" borderId="0" xfId="6" applyNumberFormat="1" applyFont="1" applyAlignment="1">
      <alignment vertical="center"/>
    </xf>
    <xf numFmtId="0" fontId="56" fillId="0" borderId="0" xfId="6" applyFont="1" applyAlignment="1">
      <alignment horizontal="right" vertical="center"/>
    </xf>
    <xf numFmtId="44" fontId="19" fillId="0" borderId="0" xfId="6" applyNumberFormat="1" applyFont="1" applyAlignment="1">
      <alignment vertical="center"/>
    </xf>
    <xf numFmtId="10" fontId="7" fillId="0" borderId="0" xfId="11" applyNumberFormat="1" applyFont="1" applyBorder="1" applyAlignment="1">
      <alignment horizontal="right" vertical="center"/>
    </xf>
    <xf numFmtId="0" fontId="56" fillId="0" borderId="0" xfId="6" applyFont="1" applyAlignment="1">
      <alignment horizontal="center" vertical="center"/>
    </xf>
    <xf numFmtId="167" fontId="49" fillId="0" borderId="0" xfId="8" applyFont="1" applyAlignment="1">
      <alignment vertical="center"/>
    </xf>
    <xf numFmtId="44" fontId="20" fillId="0" borderId="0" xfId="6" applyNumberFormat="1" applyFont="1"/>
    <xf numFmtId="0" fontId="58" fillId="0" borderId="0" xfId="6" applyFont="1" applyAlignment="1">
      <alignment vertical="center"/>
    </xf>
    <xf numFmtId="2" fontId="58" fillId="0" borderId="0" xfId="6" applyNumberFormat="1" applyFont="1" applyAlignment="1">
      <alignment vertical="center"/>
    </xf>
    <xf numFmtId="167" fontId="58" fillId="0" borderId="0" xfId="8" applyFont="1" applyAlignment="1">
      <alignment vertical="center"/>
    </xf>
    <xf numFmtId="173" fontId="41" fillId="0" borderId="0" xfId="8" applyNumberFormat="1" applyFont="1" applyAlignment="1">
      <alignment vertical="center"/>
    </xf>
    <xf numFmtId="167" fontId="41" fillId="0" borderId="0" xfId="8" applyFont="1" applyAlignment="1">
      <alignment vertical="center"/>
    </xf>
    <xf numFmtId="0" fontId="7" fillId="0" borderId="49" xfId="6" applyFont="1" applyBorder="1" applyAlignment="1">
      <alignment vertical="center"/>
    </xf>
    <xf numFmtId="0" fontId="19" fillId="0" borderId="50" xfId="6" applyFont="1" applyBorder="1" applyAlignment="1">
      <alignment vertical="center"/>
    </xf>
    <xf numFmtId="44" fontId="20" fillId="0" borderId="0" xfId="6" applyNumberFormat="1" applyFont="1" applyAlignment="1">
      <alignment vertical="center"/>
    </xf>
    <xf numFmtId="0" fontId="48" fillId="0" borderId="0" xfId="6" applyFont="1" applyAlignment="1">
      <alignment vertical="center"/>
    </xf>
    <xf numFmtId="0" fontId="60" fillId="0" borderId="0" xfId="6" applyFont="1" applyAlignment="1">
      <alignment vertical="center"/>
    </xf>
    <xf numFmtId="44" fontId="60" fillId="0" borderId="0" xfId="9" applyFont="1" applyAlignment="1">
      <alignment vertical="center"/>
    </xf>
    <xf numFmtId="2" fontId="61" fillId="0" borderId="0" xfId="6" applyNumberFormat="1" applyFont="1" applyAlignment="1">
      <alignment vertical="center"/>
    </xf>
    <xf numFmtId="167" fontId="61" fillId="0" borderId="0" xfId="8" applyFont="1" applyAlignment="1">
      <alignment vertical="center"/>
    </xf>
    <xf numFmtId="0" fontId="63" fillId="0" borderId="0" xfId="6" applyFont="1" applyAlignment="1">
      <alignment vertical="center"/>
    </xf>
    <xf numFmtId="44" fontId="63" fillId="0" borderId="0" xfId="9" applyFont="1" applyAlignment="1">
      <alignment vertical="center"/>
    </xf>
    <xf numFmtId="173" fontId="49" fillId="0" borderId="0" xfId="8" applyNumberFormat="1" applyFont="1" applyAlignment="1">
      <alignment vertical="center"/>
    </xf>
    <xf numFmtId="2" fontId="12" fillId="0" borderId="0" xfId="6" applyNumberFormat="1" applyFont="1"/>
    <xf numFmtId="169" fontId="10" fillId="0" borderId="0" xfId="6" applyNumberFormat="1" applyFont="1"/>
    <xf numFmtId="10" fontId="8" fillId="0" borderId="0" xfId="11" applyNumberFormat="1" applyFont="1" applyAlignment="1">
      <alignment vertical="center"/>
    </xf>
    <xf numFmtId="174" fontId="10" fillId="0" borderId="0" xfId="6" applyNumberFormat="1" applyFont="1"/>
    <xf numFmtId="176" fontId="8" fillId="0" borderId="0" xfId="6" applyNumberFormat="1" applyFont="1" applyAlignment="1">
      <alignment vertical="center"/>
    </xf>
    <xf numFmtId="0" fontId="12" fillId="0" borderId="0" xfId="6" applyFont="1" applyAlignment="1">
      <alignment vertical="center"/>
    </xf>
    <xf numFmtId="0" fontId="19" fillId="0" borderId="0" xfId="6" quotePrefix="1" applyFont="1" applyAlignment="1">
      <alignment vertical="center"/>
    </xf>
    <xf numFmtId="168" fontId="25" fillId="0" borderId="0" xfId="6" applyNumberFormat="1" applyFont="1" applyAlignment="1">
      <alignment horizontal="left" vertical="center"/>
    </xf>
    <xf numFmtId="44" fontId="10" fillId="0" borderId="0" xfId="6" applyNumberFormat="1" applyFont="1"/>
    <xf numFmtId="0" fontId="64" fillId="0" borderId="0" xfId="6" applyFont="1" applyAlignment="1">
      <alignment vertical="center" wrapText="1"/>
    </xf>
    <xf numFmtId="0" fontId="65" fillId="0" borderId="0" xfId="6" applyFont="1" applyAlignment="1">
      <alignment horizontal="left"/>
    </xf>
    <xf numFmtId="0" fontId="20" fillId="0" borderId="0" xfId="6" applyFont="1" applyAlignment="1">
      <alignment horizontal="left"/>
    </xf>
    <xf numFmtId="0" fontId="20" fillId="0" borderId="0" xfId="6" applyFont="1" applyAlignment="1">
      <alignment horizontal="right"/>
    </xf>
    <xf numFmtId="2" fontId="20" fillId="0" borderId="0" xfId="6" applyNumberFormat="1" applyFont="1" applyAlignment="1">
      <alignment horizontal="right"/>
    </xf>
    <xf numFmtId="0" fontId="22" fillId="0" borderId="0" xfId="13" applyFont="1" applyAlignment="1">
      <alignment horizontal="center" vertical="center"/>
    </xf>
    <xf numFmtId="0" fontId="41" fillId="11" borderId="0" xfId="6" applyFont="1" applyFill="1" applyAlignment="1">
      <alignment vertical="center"/>
    </xf>
    <xf numFmtId="2" fontId="37" fillId="11" borderId="0" xfId="6" applyNumberFormat="1" applyFont="1" applyFill="1" applyAlignment="1">
      <alignment vertical="center"/>
    </xf>
    <xf numFmtId="44" fontId="57" fillId="0" borderId="0" xfId="14" applyFont="1" applyAlignment="1">
      <alignment vertical="center"/>
    </xf>
    <xf numFmtId="44" fontId="6" fillId="0" borderId="0" xfId="14" applyFont="1" applyFill="1" applyBorder="1" applyAlignment="1">
      <alignment horizontal="right" vertical="center"/>
    </xf>
    <xf numFmtId="175" fontId="23" fillId="0" borderId="0" xfId="14" applyNumberFormat="1" applyFont="1" applyFill="1" applyBorder="1" applyAlignment="1">
      <alignment horizontal="center" vertical="center"/>
    </xf>
    <xf numFmtId="0" fontId="66" fillId="0" borderId="0" xfId="0" applyFont="1" applyAlignment="1">
      <alignment horizontal="center" vertical="center" readingOrder="1"/>
    </xf>
    <xf numFmtId="0" fontId="40" fillId="11" borderId="0" xfId="6" applyFont="1" applyFill="1" applyAlignment="1">
      <alignment vertical="center"/>
    </xf>
    <xf numFmtId="44" fontId="40" fillId="11" borderId="0" xfId="9" applyFont="1" applyFill="1" applyAlignment="1">
      <alignment vertical="center"/>
    </xf>
    <xf numFmtId="167" fontId="33" fillId="11" borderId="0" xfId="8" applyFont="1" applyFill="1" applyAlignment="1">
      <alignment vertical="center"/>
    </xf>
    <xf numFmtId="0" fontId="41" fillId="11" borderId="0" xfId="6" applyFont="1" applyFill="1" applyAlignment="1">
      <alignment horizontal="right" vertical="center"/>
    </xf>
    <xf numFmtId="172" fontId="39" fillId="11" borderId="0" xfId="8" applyNumberFormat="1" applyFont="1" applyFill="1" applyBorder="1" applyAlignment="1">
      <alignment vertical="center"/>
    </xf>
    <xf numFmtId="0" fontId="69" fillId="0" borderId="0" xfId="0" applyFont="1" applyAlignment="1">
      <alignment vertical="center"/>
    </xf>
    <xf numFmtId="0" fontId="70" fillId="0" borderId="0" xfId="0" applyFont="1"/>
    <xf numFmtId="0" fontId="71" fillId="0" borderId="0" xfId="0" applyFont="1" applyAlignment="1">
      <alignment vertical="center"/>
    </xf>
    <xf numFmtId="0" fontId="73" fillId="0" borderId="0" xfId="0" applyFont="1" applyAlignment="1">
      <alignment vertical="center" wrapText="1"/>
    </xf>
    <xf numFmtId="0" fontId="76" fillId="0" borderId="14" xfId="0" applyFont="1" applyBorder="1" applyAlignment="1">
      <alignment vertical="center" wrapText="1"/>
    </xf>
    <xf numFmtId="0" fontId="69" fillId="0" borderId="2" xfId="0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67" fillId="7" borderId="3" xfId="0" applyFont="1" applyFill="1" applyBorder="1" applyAlignment="1">
      <alignment horizontal="center" vertical="center"/>
    </xf>
    <xf numFmtId="0" fontId="80" fillId="0" borderId="4" xfId="0" applyFont="1" applyBorder="1" applyAlignment="1">
      <alignment horizontal="center" vertical="center"/>
    </xf>
    <xf numFmtId="0" fontId="81" fillId="0" borderId="6" xfId="0" applyFont="1" applyBorder="1" applyAlignment="1">
      <alignment horizontal="center" vertical="center"/>
    </xf>
    <xf numFmtId="0" fontId="81" fillId="0" borderId="7" xfId="0" applyFont="1" applyBorder="1" applyAlignment="1">
      <alignment horizontal="center" vertical="center"/>
    </xf>
    <xf numFmtId="0" fontId="82" fillId="7" borderId="7" xfId="0" applyFont="1" applyFill="1" applyBorder="1" applyAlignment="1">
      <alignment horizontal="center" vertical="center"/>
    </xf>
    <xf numFmtId="0" fontId="80" fillId="0" borderId="8" xfId="0" applyFont="1" applyBorder="1" applyAlignment="1">
      <alignment horizontal="center" vertical="center"/>
    </xf>
    <xf numFmtId="49" fontId="69" fillId="0" borderId="10" xfId="0" applyNumberFormat="1" applyFont="1" applyBorder="1" applyAlignment="1">
      <alignment horizontal="left" vertical="center"/>
    </xf>
    <xf numFmtId="0" fontId="73" fillId="0" borderId="7" xfId="0" applyFont="1" applyBorder="1" applyAlignment="1">
      <alignment horizontal="center" vertical="center"/>
    </xf>
    <xf numFmtId="0" fontId="73" fillId="7" borderId="7" xfId="0" applyFont="1" applyFill="1" applyBorder="1" applyAlignment="1">
      <alignment horizontal="center" vertical="center"/>
    </xf>
    <xf numFmtId="0" fontId="68" fillId="0" borderId="8" xfId="0" applyFont="1" applyBorder="1" applyAlignment="1">
      <alignment horizontal="center" vertical="center"/>
    </xf>
    <xf numFmtId="0" fontId="69" fillId="0" borderId="9" xfId="0" applyFont="1" applyBorder="1" applyAlignment="1">
      <alignment horizontal="left" vertical="center"/>
    </xf>
    <xf numFmtId="0" fontId="80" fillId="0" borderId="8" xfId="0" applyFont="1" applyBorder="1" applyAlignment="1">
      <alignment horizontal="center" vertical="center" wrapText="1"/>
    </xf>
    <xf numFmtId="0" fontId="80" fillId="0" borderId="35" xfId="0" applyFont="1" applyBorder="1" applyAlignment="1">
      <alignment horizontal="center" vertical="center" wrapText="1"/>
    </xf>
    <xf numFmtId="49" fontId="69" fillId="0" borderId="9" xfId="0" applyNumberFormat="1" applyFont="1" applyBorder="1" applyAlignment="1">
      <alignment horizontal="left" vertical="center"/>
    </xf>
    <xf numFmtId="0" fontId="73" fillId="7" borderId="34" xfId="0" applyFont="1" applyFill="1" applyBorder="1" applyAlignment="1">
      <alignment horizontal="center" vertical="center"/>
    </xf>
    <xf numFmtId="0" fontId="73" fillId="0" borderId="33" xfId="0" applyFont="1" applyBorder="1" applyAlignment="1">
      <alignment horizontal="center" vertical="center"/>
    </xf>
    <xf numFmtId="0" fontId="73" fillId="0" borderId="34" xfId="0" applyFont="1" applyBorder="1" applyAlignment="1">
      <alignment horizontal="center" vertical="center"/>
    </xf>
    <xf numFmtId="0" fontId="69" fillId="9" borderId="11" xfId="0" applyFont="1" applyFill="1" applyBorder="1" applyAlignment="1">
      <alignment horizontal="center" vertical="center" wrapText="1"/>
    </xf>
    <xf numFmtId="0" fontId="72" fillId="7" borderId="36" xfId="0" applyFont="1" applyFill="1" applyBorder="1" applyAlignment="1">
      <alignment horizontal="center" vertical="center"/>
    </xf>
    <xf numFmtId="0" fontId="72" fillId="7" borderId="15" xfId="0" applyFont="1" applyFill="1" applyBorder="1" applyAlignment="1">
      <alignment horizontal="center" vertical="center"/>
    </xf>
    <xf numFmtId="0" fontId="72" fillId="8" borderId="37" xfId="0" applyFont="1" applyFill="1" applyBorder="1" applyAlignment="1" applyProtection="1">
      <alignment horizontal="center" vertical="center"/>
      <protection locked="0"/>
    </xf>
    <xf numFmtId="0" fontId="80" fillId="0" borderId="18" xfId="0" applyFont="1" applyBorder="1" applyAlignment="1">
      <alignment horizontal="left" vertical="center" wrapText="1"/>
    </xf>
    <xf numFmtId="0" fontId="69" fillId="0" borderId="11" xfId="0" applyFont="1" applyBorder="1" applyAlignment="1">
      <alignment horizontal="center" wrapText="1"/>
    </xf>
    <xf numFmtId="2" fontId="84" fillId="5" borderId="15" xfId="0" applyNumberFormat="1" applyFont="1" applyFill="1" applyBorder="1" applyAlignment="1">
      <alignment horizontal="center" vertical="center" wrapText="1"/>
    </xf>
    <xf numFmtId="0" fontId="84" fillId="5" borderId="19" xfId="0" applyFont="1" applyFill="1" applyBorder="1" applyAlignment="1">
      <alignment horizontal="center" vertical="center" wrapText="1"/>
    </xf>
    <xf numFmtId="2" fontId="84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85" fillId="5" borderId="0" xfId="0" applyFont="1" applyFill="1" applyAlignment="1">
      <alignment vertical="center" wrapText="1"/>
    </xf>
    <xf numFmtId="0" fontId="69" fillId="0" borderId="0" xfId="0" applyFont="1"/>
    <xf numFmtId="0" fontId="69" fillId="0" borderId="13" xfId="0" applyFont="1" applyBorder="1" applyAlignment="1">
      <alignment horizontal="center" wrapText="1"/>
    </xf>
    <xf numFmtId="0" fontId="84" fillId="5" borderId="14" xfId="0" applyFont="1" applyFill="1" applyBorder="1" applyAlignment="1">
      <alignment horizontal="center" vertical="center" wrapText="1"/>
    </xf>
    <xf numFmtId="0" fontId="86" fillId="5" borderId="0" xfId="0" applyFont="1" applyFill="1" applyAlignment="1">
      <alignment vertical="center" wrapText="1"/>
    </xf>
    <xf numFmtId="0" fontId="84" fillId="0" borderId="0" xfId="0" applyFont="1" applyAlignment="1">
      <alignment horizontal="center" vertical="center" wrapText="1"/>
    </xf>
    <xf numFmtId="2" fontId="87" fillId="0" borderId="0" xfId="0" applyNumberFormat="1" applyFont="1" applyAlignment="1" applyProtection="1">
      <alignment horizontal="center" vertical="center" wrapText="1"/>
      <protection locked="0"/>
    </xf>
    <xf numFmtId="0" fontId="86" fillId="0" borderId="0" xfId="0" applyFont="1" applyAlignment="1">
      <alignment vertical="center" wrapText="1"/>
    </xf>
    <xf numFmtId="0" fontId="88" fillId="0" borderId="20" xfId="0" applyFont="1" applyBorder="1" applyAlignment="1">
      <alignment horizontal="center" wrapText="1"/>
    </xf>
    <xf numFmtId="0" fontId="89" fillId="0" borderId="21" xfId="0" applyFont="1" applyBorder="1" applyAlignment="1">
      <alignment horizontal="center" vertical="center" wrapText="1"/>
    </xf>
    <xf numFmtId="0" fontId="87" fillId="0" borderId="19" xfId="0" applyFont="1" applyBorder="1" applyAlignment="1">
      <alignment horizontal="center" vertical="center" wrapText="1"/>
    </xf>
    <xf numFmtId="0" fontId="88" fillId="4" borderId="20" xfId="0" applyFont="1" applyFill="1" applyBorder="1" applyAlignment="1">
      <alignment horizontal="center" wrapText="1"/>
    </xf>
    <xf numFmtId="2" fontId="90" fillId="4" borderId="25" xfId="0" applyNumberFormat="1" applyFont="1" applyFill="1" applyBorder="1" applyAlignment="1">
      <alignment horizontal="center" vertical="center" wrapText="1"/>
    </xf>
    <xf numFmtId="2" fontId="90" fillId="4" borderId="26" xfId="0" applyNumberFormat="1" applyFont="1" applyFill="1" applyBorder="1" applyAlignment="1">
      <alignment horizontal="center" vertical="center" wrapText="1"/>
    </xf>
    <xf numFmtId="2" fontId="90" fillId="4" borderId="27" xfId="0" applyNumberFormat="1" applyFont="1" applyFill="1" applyBorder="1" applyAlignment="1">
      <alignment horizontal="center" vertical="center" wrapText="1"/>
    </xf>
    <xf numFmtId="2" fontId="84" fillId="5" borderId="19" xfId="0" applyNumberFormat="1" applyFont="1" applyFill="1" applyBorder="1" applyAlignment="1" applyProtection="1">
      <alignment horizontal="center" vertical="center" wrapText="1"/>
      <protection locked="0"/>
    </xf>
    <xf numFmtId="0" fontId="91" fillId="5" borderId="0" xfId="0" applyFont="1" applyFill="1" applyAlignment="1">
      <alignment vertical="center" wrapText="1"/>
    </xf>
    <xf numFmtId="0" fontId="69" fillId="0" borderId="0" xfId="0" applyFont="1" applyAlignment="1">
      <alignment horizontal="center" wrapText="1"/>
    </xf>
    <xf numFmtId="0" fontId="87" fillId="0" borderId="0" xfId="0" applyFont="1" applyAlignment="1">
      <alignment horizontal="center" vertical="center" wrapText="1"/>
    </xf>
    <xf numFmtId="0" fontId="95" fillId="0" borderId="0" xfId="0" applyFont="1" applyAlignment="1">
      <alignment horizontal="left" vertical="center" wrapText="1"/>
    </xf>
    <xf numFmtId="0" fontId="98" fillId="0" borderId="0" xfId="0" applyFont="1" applyAlignment="1">
      <alignment wrapText="1"/>
    </xf>
    <xf numFmtId="0" fontId="88" fillId="0" borderId="0" xfId="0" applyFont="1" applyAlignment="1">
      <alignment horizontal="center" vertical="top" wrapText="1"/>
    </xf>
    <xf numFmtId="0" fontId="99" fillId="0" borderId="0" xfId="0" applyFont="1" applyAlignment="1">
      <alignment horizontal="center" vertical="center" wrapText="1"/>
    </xf>
    <xf numFmtId="0" fontId="100" fillId="0" borderId="0" xfId="0" applyFont="1" applyAlignment="1">
      <alignment vertical="center" wrapText="1"/>
    </xf>
    <xf numFmtId="0" fontId="100" fillId="0" borderId="0" xfId="0" applyFont="1" applyAlignment="1">
      <alignment horizontal="center" vertical="center" wrapText="1"/>
    </xf>
    <xf numFmtId="0" fontId="86" fillId="4" borderId="0" xfId="0" applyFont="1" applyFill="1" applyAlignment="1">
      <alignment vertical="center"/>
    </xf>
    <xf numFmtId="0" fontId="100" fillId="4" borderId="0" xfId="0" applyFont="1" applyFill="1" applyAlignment="1">
      <alignment vertical="center" wrapText="1"/>
    </xf>
    <xf numFmtId="0" fontId="70" fillId="4" borderId="0" xfId="0" applyFont="1" applyFill="1"/>
    <xf numFmtId="49" fontId="101" fillId="0" borderId="0" xfId="0" applyNumberFormat="1" applyFont="1" applyAlignment="1">
      <alignment horizontal="right" vertical="top"/>
    </xf>
    <xf numFmtId="0" fontId="86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67" fillId="0" borderId="0" xfId="0" applyFont="1"/>
    <xf numFmtId="20" fontId="88" fillId="4" borderId="0" xfId="0" applyNumberFormat="1" applyFont="1" applyFill="1" applyAlignment="1">
      <alignment horizontal="center"/>
    </xf>
    <xf numFmtId="0" fontId="103" fillId="0" borderId="0" xfId="0" applyFont="1"/>
    <xf numFmtId="0" fontId="88" fillId="0" borderId="0" xfId="0" applyFont="1"/>
    <xf numFmtId="0" fontId="78" fillId="0" borderId="0" xfId="0" applyFont="1"/>
    <xf numFmtId="20" fontId="78" fillId="5" borderId="0" xfId="0" applyNumberFormat="1" applyFont="1" applyFill="1" applyAlignment="1">
      <alignment horizontal="center"/>
    </xf>
    <xf numFmtId="0" fontId="78" fillId="5" borderId="0" xfId="0" applyFont="1" applyFill="1"/>
    <xf numFmtId="0" fontId="106" fillId="0" borderId="0" xfId="0" applyFont="1"/>
    <xf numFmtId="0" fontId="67" fillId="0" borderId="0" xfId="0" applyFont="1" applyAlignment="1">
      <alignment vertical="center"/>
    </xf>
    <xf numFmtId="0" fontId="106" fillId="0" borderId="0" xfId="0" applyFont="1" applyAlignment="1">
      <alignment vertical="top"/>
    </xf>
    <xf numFmtId="0" fontId="106" fillId="0" borderId="0" xfId="0" applyFont="1" applyAlignment="1">
      <alignment horizontal="center" vertical="center"/>
    </xf>
    <xf numFmtId="20" fontId="105" fillId="4" borderId="0" xfId="0" applyNumberFormat="1" applyFont="1" applyFill="1" applyAlignment="1">
      <alignment horizontal="center"/>
    </xf>
    <xf numFmtId="20" fontId="106" fillId="5" borderId="0" xfId="0" applyNumberFormat="1" applyFont="1" applyFill="1" applyAlignment="1">
      <alignment horizontal="center"/>
    </xf>
    <xf numFmtId="0" fontId="106" fillId="5" borderId="0" xfId="0" applyFont="1" applyFill="1" applyAlignment="1">
      <alignment horizontal="right"/>
    </xf>
    <xf numFmtId="0" fontId="67" fillId="5" borderId="0" xfId="0" applyFont="1" applyFill="1"/>
    <xf numFmtId="0" fontId="67" fillId="5" borderId="0" xfId="0" applyFont="1" applyFill="1" applyAlignment="1">
      <alignment horizontal="right"/>
    </xf>
    <xf numFmtId="0" fontId="106" fillId="5" borderId="0" xfId="0" quotePrefix="1" applyFont="1" applyFill="1" applyAlignment="1">
      <alignment horizontal="right"/>
    </xf>
    <xf numFmtId="0" fontId="106" fillId="5" borderId="0" xfId="0" applyFont="1" applyFill="1"/>
    <xf numFmtId="0" fontId="108" fillId="0" borderId="0" xfId="0" applyFont="1" applyAlignment="1">
      <alignment horizontal="center" vertical="center" wrapText="1"/>
    </xf>
    <xf numFmtId="0" fontId="109" fillId="0" borderId="0" xfId="0" applyFont="1"/>
    <xf numFmtId="0" fontId="69" fillId="5" borderId="0" xfId="0" applyFont="1" applyFill="1" applyAlignment="1">
      <alignment horizontal="center"/>
    </xf>
    <xf numFmtId="0" fontId="111" fillId="0" borderId="0" xfId="2" applyFont="1" applyAlignment="1">
      <alignment horizontal="center" vertical="center"/>
    </xf>
    <xf numFmtId="10" fontId="111" fillId="5" borderId="0" xfId="1" applyNumberFormat="1" applyFont="1" applyFill="1" applyAlignment="1" applyProtection="1">
      <alignment horizontal="center" vertical="center" wrapText="1"/>
      <protection locked="0"/>
    </xf>
    <xf numFmtId="0" fontId="111" fillId="3" borderId="0" xfId="2" applyFont="1" applyFill="1" applyAlignment="1">
      <alignment horizontal="center" vertical="center"/>
    </xf>
    <xf numFmtId="2" fontId="112" fillId="2" borderId="12" xfId="2" applyNumberFormat="1" applyFont="1" applyFill="1" applyBorder="1" applyAlignment="1">
      <alignment horizontal="center" vertical="center"/>
    </xf>
    <xf numFmtId="2" fontId="113" fillId="2" borderId="12" xfId="2" applyNumberFormat="1" applyFont="1" applyFill="1" applyBorder="1" applyAlignment="1" applyProtection="1">
      <alignment horizontal="center" vertical="center"/>
      <protection locked="0"/>
    </xf>
    <xf numFmtId="0" fontId="114" fillId="5" borderId="0" xfId="2" applyFont="1" applyFill="1" applyAlignment="1" applyProtection="1">
      <alignment horizontal="center" vertical="center" wrapText="1"/>
      <protection locked="0"/>
    </xf>
    <xf numFmtId="2" fontId="111" fillId="0" borderId="0" xfId="2" applyNumberFormat="1" applyFont="1" applyAlignment="1" applyProtection="1">
      <alignment horizontal="center" vertical="center" wrapText="1"/>
      <protection locked="0"/>
    </xf>
    <xf numFmtId="0" fontId="115" fillId="2" borderId="0" xfId="2" applyFont="1" applyFill="1" applyAlignment="1">
      <alignment horizontal="center" vertical="center"/>
    </xf>
    <xf numFmtId="10" fontId="111" fillId="5" borderId="54" xfId="3" applyNumberFormat="1" applyFont="1" applyFill="1" applyBorder="1" applyAlignment="1" applyProtection="1">
      <alignment horizontal="center" vertical="center"/>
      <protection locked="0"/>
    </xf>
    <xf numFmtId="0" fontId="116" fillId="0" borderId="0" xfId="0" applyFont="1" applyAlignment="1">
      <alignment vertical="center"/>
    </xf>
    <xf numFmtId="0" fontId="116" fillId="0" borderId="0" xfId="0" applyFont="1"/>
    <xf numFmtId="0" fontId="117" fillId="0" borderId="0" xfId="2" applyFont="1"/>
    <xf numFmtId="0" fontId="117" fillId="0" borderId="0" xfId="2" applyFont="1" applyAlignment="1">
      <alignment horizontal="center" vertical="center" wrapText="1"/>
    </xf>
    <xf numFmtId="0" fontId="118" fillId="0" borderId="0" xfId="2" applyFont="1" applyAlignment="1">
      <alignment horizontal="center" vertical="center"/>
    </xf>
    <xf numFmtId="0" fontId="117" fillId="0" borderId="0" xfId="2" applyFont="1" applyAlignment="1">
      <alignment horizontal="center" vertical="center"/>
    </xf>
    <xf numFmtId="2" fontId="117" fillId="5" borderId="0" xfId="2" applyNumberFormat="1" applyFont="1" applyFill="1" applyAlignment="1">
      <alignment horizontal="center" vertical="center"/>
    </xf>
    <xf numFmtId="2" fontId="117" fillId="0" borderId="0" xfId="2" applyNumberFormat="1" applyFont="1" applyAlignment="1">
      <alignment horizontal="center" vertical="center"/>
    </xf>
    <xf numFmtId="0" fontId="116" fillId="0" borderId="0" xfId="0" applyFont="1" applyAlignment="1">
      <alignment vertical="center" wrapText="1"/>
    </xf>
    <xf numFmtId="0" fontId="119" fillId="0" borderId="30" xfId="2" applyFont="1" applyBorder="1" applyAlignment="1">
      <alignment horizontal="center" vertical="center" wrapText="1"/>
    </xf>
    <xf numFmtId="0" fontId="106" fillId="2" borderId="12" xfId="2" applyFont="1" applyFill="1" applyBorder="1" applyAlignment="1">
      <alignment horizontal="center" vertical="center" wrapText="1"/>
    </xf>
    <xf numFmtId="0" fontId="17" fillId="0" borderId="0" xfId="0" applyFont="1"/>
    <xf numFmtId="0" fontId="78" fillId="0" borderId="0" xfId="2" applyFont="1" applyAlignment="1">
      <alignment horizontal="center" vertical="center" wrapText="1"/>
    </xf>
    <xf numFmtId="0" fontId="78" fillId="0" borderId="0" xfId="0" applyFont="1" applyAlignment="1">
      <alignment horizontal="left" vertical="center"/>
    </xf>
    <xf numFmtId="0" fontId="78" fillId="0" borderId="0" xfId="0" applyFont="1" applyAlignment="1">
      <alignment horizontal="center" vertical="center"/>
    </xf>
    <xf numFmtId="0" fontId="106" fillId="0" borderId="0" xfId="2" applyFont="1" applyAlignment="1">
      <alignment horizontal="left" vertical="center"/>
    </xf>
    <xf numFmtId="0" fontId="110" fillId="0" borderId="0" xfId="2" applyFont="1" applyAlignment="1">
      <alignment horizontal="center" vertical="center"/>
    </xf>
    <xf numFmtId="2" fontId="110" fillId="0" borderId="0" xfId="2" applyNumberFormat="1" applyFont="1" applyAlignment="1">
      <alignment horizontal="center" vertical="center"/>
    </xf>
    <xf numFmtId="2" fontId="120" fillId="0" borderId="0" xfId="2" applyNumberFormat="1" applyFont="1" applyAlignment="1">
      <alignment horizontal="center" vertical="center"/>
    </xf>
    <xf numFmtId="0" fontId="121" fillId="0" borderId="0" xfId="0" applyFont="1" applyAlignment="1">
      <alignment vertical="center" wrapText="1"/>
    </xf>
    <xf numFmtId="0" fontId="106" fillId="0" borderId="0" xfId="0" applyFont="1" applyAlignment="1">
      <alignment vertical="center"/>
    </xf>
    <xf numFmtId="0" fontId="74" fillId="0" borderId="0" xfId="2" applyFont="1" applyAlignment="1">
      <alignment horizontal="center" vertical="center" wrapText="1"/>
    </xf>
    <xf numFmtId="0" fontId="68" fillId="0" borderId="0" xfId="2" applyFont="1" applyAlignment="1" applyProtection="1">
      <alignment horizontal="center" vertical="center" wrapText="1"/>
      <protection locked="0"/>
    </xf>
    <xf numFmtId="2" fontId="68" fillId="0" borderId="0" xfId="2" applyNumberFormat="1" applyFont="1" applyAlignment="1">
      <alignment horizontal="center" vertical="center"/>
    </xf>
    <xf numFmtId="0" fontId="7" fillId="0" borderId="0" xfId="6" applyFont="1" applyAlignment="1">
      <alignment vertical="center"/>
    </xf>
    <xf numFmtId="171" fontId="23" fillId="0" borderId="0" xfId="9" applyNumberFormat="1" applyFont="1" applyFill="1" applyAlignment="1">
      <alignment horizontal="left" vertical="center"/>
    </xf>
    <xf numFmtId="2" fontId="97" fillId="6" borderId="22" xfId="0" applyNumberFormat="1" applyFont="1" applyFill="1" applyBorder="1" applyAlignment="1">
      <alignment horizontal="center" vertical="center"/>
    </xf>
    <xf numFmtId="2" fontId="84" fillId="5" borderId="13" xfId="0" applyNumberFormat="1" applyFont="1" applyFill="1" applyBorder="1" applyAlignment="1">
      <alignment horizontal="center" vertical="center" wrapText="1"/>
    </xf>
    <xf numFmtId="2" fontId="122" fillId="6" borderId="22" xfId="0" applyNumberFormat="1" applyFont="1" applyFill="1" applyBorder="1" applyAlignment="1">
      <alignment horizontal="center" vertical="center"/>
    </xf>
    <xf numFmtId="2" fontId="15" fillId="5" borderId="0" xfId="0" applyNumberFormat="1" applyFont="1" applyFill="1" applyAlignment="1">
      <alignment horizontal="center"/>
    </xf>
    <xf numFmtId="0" fontId="8" fillId="14" borderId="0" xfId="6" applyFont="1" applyFill="1" applyAlignment="1">
      <alignment vertical="center"/>
    </xf>
    <xf numFmtId="0" fontId="19" fillId="14" borderId="0" xfId="6" applyFont="1" applyFill="1" applyAlignment="1">
      <alignment vertical="center"/>
    </xf>
    <xf numFmtId="0" fontId="55" fillId="0" borderId="0" xfId="6" applyFont="1" applyAlignment="1">
      <alignment vertical="center"/>
    </xf>
    <xf numFmtId="0" fontId="23" fillId="0" borderId="0" xfId="6" applyFont="1" applyAlignment="1">
      <alignment vertical="center"/>
    </xf>
    <xf numFmtId="0" fontId="8" fillId="13" borderId="0" xfId="6" applyFont="1" applyFill="1" applyAlignment="1">
      <alignment vertical="center"/>
    </xf>
    <xf numFmtId="0" fontId="14" fillId="13" borderId="0" xfId="6" applyFont="1" applyFill="1" applyAlignment="1">
      <alignment vertical="center"/>
    </xf>
    <xf numFmtId="172" fontId="14" fillId="13" borderId="0" xfId="8" quotePrefix="1" applyNumberFormat="1" applyFont="1" applyFill="1" applyAlignment="1">
      <alignment horizontal="center" vertical="center"/>
    </xf>
    <xf numFmtId="2" fontId="55" fillId="13" borderId="0" xfId="6" applyNumberFormat="1" applyFont="1" applyFill="1" applyAlignment="1">
      <alignment vertical="center"/>
    </xf>
    <xf numFmtId="167" fontId="8" fillId="13" borderId="0" xfId="8" applyFont="1" applyFill="1" applyAlignment="1">
      <alignment vertical="center"/>
    </xf>
    <xf numFmtId="0" fontId="19" fillId="13" borderId="32" xfId="6" applyFont="1" applyFill="1" applyBorder="1" applyAlignment="1">
      <alignment vertical="center"/>
    </xf>
    <xf numFmtId="0" fontId="12" fillId="13" borderId="15" xfId="6" applyFont="1" applyFill="1" applyBorder="1" applyAlignment="1">
      <alignment horizontal="right" vertical="center"/>
    </xf>
    <xf numFmtId="172" fontId="12" fillId="13" borderId="19" xfId="8" applyNumberFormat="1" applyFont="1" applyFill="1" applyBorder="1" applyAlignment="1">
      <alignment vertical="center"/>
    </xf>
    <xf numFmtId="2" fontId="19" fillId="13" borderId="0" xfId="6" applyNumberFormat="1" applyFont="1" applyFill="1" applyAlignment="1">
      <alignment horizontal="right" vertical="center"/>
    </xf>
    <xf numFmtId="0" fontId="32" fillId="13" borderId="0" xfId="6" applyFont="1" applyFill="1" applyAlignment="1">
      <alignment vertical="center"/>
    </xf>
    <xf numFmtId="0" fontId="19" fillId="13" borderId="0" xfId="6" applyFont="1" applyFill="1" applyAlignment="1">
      <alignment vertical="center"/>
    </xf>
    <xf numFmtId="10" fontId="43" fillId="13" borderId="0" xfId="6" applyNumberFormat="1" applyFont="1" applyFill="1" applyAlignment="1">
      <alignment vertical="center"/>
    </xf>
    <xf numFmtId="0" fontId="19" fillId="13" borderId="0" xfId="6" applyFont="1" applyFill="1"/>
    <xf numFmtId="2" fontId="8" fillId="13" borderId="0" xfId="6" applyNumberFormat="1" applyFont="1" applyFill="1" applyAlignment="1">
      <alignment vertical="center"/>
    </xf>
    <xf numFmtId="0" fontId="6" fillId="2" borderId="32" xfId="6" applyFont="1" applyFill="1" applyBorder="1" applyAlignment="1">
      <alignment vertical="center"/>
    </xf>
    <xf numFmtId="0" fontId="7" fillId="2" borderId="15" xfId="6" applyFont="1" applyFill="1" applyBorder="1" applyAlignment="1">
      <alignment horizontal="right" vertical="center"/>
    </xf>
    <xf numFmtId="0" fontId="8" fillId="2" borderId="19" xfId="6" applyFont="1" applyFill="1" applyBorder="1" applyAlignment="1">
      <alignment vertical="center"/>
    </xf>
    <xf numFmtId="2" fontId="31" fillId="13" borderId="45" xfId="6" applyNumberFormat="1" applyFont="1" applyFill="1" applyBorder="1" applyAlignment="1">
      <alignment horizontal="right" vertical="center"/>
    </xf>
    <xf numFmtId="0" fontId="13" fillId="13" borderId="46" xfId="6" applyFont="1" applyFill="1" applyBorder="1" applyAlignment="1">
      <alignment vertical="center"/>
    </xf>
    <xf numFmtId="0" fontId="23" fillId="13" borderId="47" xfId="6" applyFont="1" applyFill="1" applyBorder="1" applyAlignment="1">
      <alignment vertical="center"/>
    </xf>
    <xf numFmtId="44" fontId="23" fillId="5" borderId="0" xfId="9" applyFont="1" applyFill="1" applyBorder="1" applyAlignment="1">
      <alignment horizontal="left" vertical="center"/>
    </xf>
    <xf numFmtId="0" fontId="126" fillId="0" borderId="0" xfId="2" applyFont="1"/>
    <xf numFmtId="0" fontId="128" fillId="0" borderId="0" xfId="6" applyFont="1" applyAlignment="1">
      <alignment vertical="center"/>
    </xf>
    <xf numFmtId="0" fontId="6" fillId="0" borderId="0" xfId="6" applyFont="1" applyAlignment="1">
      <alignment horizontal="center" wrapText="1"/>
    </xf>
    <xf numFmtId="0" fontId="130" fillId="0" borderId="0" xfId="6" applyFont="1" applyAlignment="1">
      <alignment vertical="center"/>
    </xf>
    <xf numFmtId="0" fontId="131" fillId="0" borderId="0" xfId="6" applyFont="1" applyAlignment="1">
      <alignment vertical="center"/>
    </xf>
    <xf numFmtId="0" fontId="62" fillId="12" borderId="0" xfId="6" applyFont="1" applyFill="1" applyAlignment="1">
      <alignment vertical="center"/>
    </xf>
    <xf numFmtId="0" fontId="62" fillId="12" borderId="0" xfId="6" applyFont="1" applyFill="1" applyAlignment="1">
      <alignment horizontal="right" vertical="center"/>
    </xf>
    <xf numFmtId="173" fontId="11" fillId="12" borderId="0" xfId="8" applyNumberFormat="1" applyFont="1" applyFill="1" applyAlignment="1">
      <alignment vertical="center"/>
    </xf>
    <xf numFmtId="167" fontId="62" fillId="12" borderId="0" xfId="8" applyFont="1" applyFill="1" applyAlignment="1">
      <alignment vertical="center"/>
    </xf>
    <xf numFmtId="0" fontId="132" fillId="0" borderId="0" xfId="2" applyFont="1" applyAlignment="1">
      <alignment horizontal="left" vertical="center"/>
    </xf>
    <xf numFmtId="0" fontId="133" fillId="0" borderId="55" xfId="0" applyFont="1" applyBorder="1" applyAlignment="1">
      <alignment vertical="center" wrapText="1"/>
    </xf>
    <xf numFmtId="0" fontId="132" fillId="0" borderId="0" xfId="2" applyFont="1" applyAlignment="1">
      <alignment horizontal="left" vertical="top"/>
    </xf>
    <xf numFmtId="0" fontId="138" fillId="0" borderId="0" xfId="0" applyFont="1" applyAlignment="1">
      <alignment horizontal="justify" vertical="center"/>
    </xf>
    <xf numFmtId="0" fontId="141" fillId="0" borderId="0" xfId="0" applyFont="1" applyAlignment="1">
      <alignment horizontal="justify" vertical="center"/>
    </xf>
    <xf numFmtId="0" fontId="133" fillId="0" borderId="0" xfId="0" applyFont="1" applyBorder="1" applyAlignment="1">
      <alignment vertical="center"/>
    </xf>
    <xf numFmtId="0" fontId="142" fillId="0" borderId="0" xfId="0" applyFont="1"/>
    <xf numFmtId="0" fontId="143" fillId="0" borderId="0" xfId="0" applyFont="1"/>
    <xf numFmtId="0" fontId="143" fillId="0" borderId="0" xfId="0" applyFont="1" applyAlignment="1">
      <alignment vertical="center"/>
    </xf>
    <xf numFmtId="0" fontId="143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144" fillId="0" borderId="0" xfId="0" applyFont="1"/>
    <xf numFmtId="0" fontId="0" fillId="4" borderId="56" xfId="0" applyFill="1" applyBorder="1"/>
    <xf numFmtId="0" fontId="0" fillId="4" borderId="57" xfId="0" applyFill="1" applyBorder="1"/>
    <xf numFmtId="0" fontId="0" fillId="4" borderId="58" xfId="0" applyFill="1" applyBorder="1"/>
    <xf numFmtId="0" fontId="14" fillId="0" borderId="40" xfId="6" applyFont="1" applyFill="1" applyBorder="1"/>
    <xf numFmtId="0" fontId="14" fillId="0" borderId="41" xfId="6" applyFont="1" applyFill="1" applyBorder="1"/>
    <xf numFmtId="14" fontId="26" fillId="0" borderId="42" xfId="6" applyNumberFormat="1" applyFont="1" applyFill="1" applyBorder="1"/>
    <xf numFmtId="0" fontId="14" fillId="0" borderId="31" xfId="6" applyFont="1" applyFill="1" applyBorder="1"/>
    <xf numFmtId="0" fontId="14" fillId="17" borderId="41" xfId="6" applyFont="1" applyFill="1" applyBorder="1" applyAlignment="1">
      <alignment horizontal="right"/>
    </xf>
    <xf numFmtId="0" fontId="14" fillId="17" borderId="33" xfId="6" applyFont="1" applyFill="1" applyBorder="1"/>
    <xf numFmtId="165" fontId="29" fillId="17" borderId="31" xfId="6" applyNumberFormat="1" applyFont="1" applyFill="1" applyBorder="1"/>
    <xf numFmtId="0" fontId="29" fillId="17" borderId="43" xfId="6" applyFont="1" applyFill="1" applyBorder="1"/>
    <xf numFmtId="0" fontId="8" fillId="17" borderId="0" xfId="6" applyFont="1" applyFill="1" applyAlignment="1">
      <alignment vertical="center"/>
    </xf>
    <xf numFmtId="166" fontId="125" fillId="17" borderId="0" xfId="6" applyNumberFormat="1" applyFont="1" applyFill="1"/>
    <xf numFmtId="44" fontId="23" fillId="17" borderId="0" xfId="9" applyFont="1" applyFill="1" applyAlignment="1">
      <alignment horizontal="left" vertical="center"/>
    </xf>
    <xf numFmtId="166" fontId="6" fillId="17" borderId="0" xfId="6" applyNumberFormat="1" applyFont="1" applyFill="1"/>
    <xf numFmtId="44" fontId="23" fillId="17" borderId="0" xfId="10" applyFont="1" applyFill="1" applyBorder="1" applyAlignment="1">
      <alignment horizontal="left" vertical="center"/>
    </xf>
    <xf numFmtId="0" fontId="146" fillId="0" borderId="0" xfId="6" applyFont="1" applyAlignment="1">
      <alignment vertical="center"/>
    </xf>
    <xf numFmtId="0" fontId="40" fillId="0" borderId="0" xfId="6" applyFont="1"/>
    <xf numFmtId="2" fontId="28" fillId="0" borderId="0" xfId="6" applyNumberFormat="1" applyFont="1" applyAlignment="1">
      <alignment vertical="center"/>
    </xf>
    <xf numFmtId="167" fontId="58" fillId="0" borderId="0" xfId="8" applyFont="1" applyFill="1" applyAlignment="1">
      <alignment vertical="center"/>
    </xf>
    <xf numFmtId="172" fontId="41" fillId="0" borderId="0" xfId="8" applyNumberFormat="1" applyFont="1" applyFill="1" applyBorder="1" applyAlignment="1">
      <alignment vertical="center"/>
    </xf>
    <xf numFmtId="0" fontId="28" fillId="0" borderId="0" xfId="6" applyFont="1" applyFill="1" applyBorder="1" applyAlignment="1">
      <alignment horizontal="center" vertical="center"/>
    </xf>
    <xf numFmtId="44" fontId="8" fillId="18" borderId="11" xfId="15" applyFont="1" applyFill="1" applyBorder="1" applyAlignment="1">
      <alignment horizontal="center" vertical="center"/>
    </xf>
    <xf numFmtId="0" fontId="14" fillId="11" borderId="0" xfId="6" applyFont="1" applyFill="1" applyAlignment="1">
      <alignment vertical="center"/>
    </xf>
    <xf numFmtId="0" fontId="124" fillId="19" borderId="20" xfId="6" applyFont="1" applyFill="1" applyBorder="1" applyAlignment="1">
      <alignment horizontal="center" vertical="center"/>
    </xf>
    <xf numFmtId="171" fontId="148" fillId="10" borderId="20" xfId="1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9" fillId="0" borderId="0" xfId="0" applyFont="1" applyAlignment="1">
      <alignment vertical="center"/>
    </xf>
    <xf numFmtId="0" fontId="134" fillId="15" borderId="11" xfId="0" applyFont="1" applyFill="1" applyBorder="1" applyAlignment="1">
      <alignment vertical="center" wrapText="1"/>
    </xf>
    <xf numFmtId="0" fontId="135" fillId="0" borderId="0" xfId="0" applyFont="1" applyAlignment="1">
      <alignment wrapText="1"/>
    </xf>
    <xf numFmtId="0" fontId="136" fillId="0" borderId="0" xfId="0" applyFont="1" applyAlignment="1">
      <alignment wrapText="1"/>
    </xf>
    <xf numFmtId="0" fontId="141" fillId="0" borderId="0" xfId="0" applyFont="1" applyAlignment="1"/>
    <xf numFmtId="0" fontId="5" fillId="0" borderId="0" xfId="0" applyFont="1" applyAlignment="1">
      <alignment vertical="center"/>
    </xf>
    <xf numFmtId="0" fontId="137" fillId="0" borderId="0" xfId="0" applyFont="1" applyAlignment="1">
      <alignment vertical="center"/>
    </xf>
    <xf numFmtId="0" fontId="138" fillId="0" borderId="0" xfId="0" applyFont="1" applyAlignment="1">
      <alignment horizontal="left" vertical="center"/>
    </xf>
    <xf numFmtId="0" fontId="154" fillId="0" borderId="11" xfId="0" applyFont="1" applyBorder="1"/>
    <xf numFmtId="0" fontId="141" fillId="0" borderId="0" xfId="0" applyFont="1" applyAlignment="1">
      <alignment vertical="center"/>
    </xf>
    <xf numFmtId="0" fontId="149" fillId="0" borderId="0" xfId="0" applyFont="1" applyAlignment="1">
      <alignment vertical="top"/>
    </xf>
    <xf numFmtId="0" fontId="0" fillId="0" borderId="13" xfId="0" applyBorder="1"/>
    <xf numFmtId="0" fontId="145" fillId="4" borderId="60" xfId="0" applyFont="1" applyFill="1" applyBorder="1" applyAlignment="1">
      <alignment horizontal="left"/>
    </xf>
    <xf numFmtId="0" fontId="0" fillId="0" borderId="0" xfId="0" applyFont="1" applyAlignment="1"/>
    <xf numFmtId="0" fontId="136" fillId="0" borderId="0" xfId="0" applyFont="1" applyAlignment="1">
      <alignment vertical="top"/>
    </xf>
    <xf numFmtId="0" fontId="136" fillId="0" borderId="0" xfId="0" applyFont="1" applyAlignment="1"/>
    <xf numFmtId="0" fontId="152" fillId="0" borderId="55" xfId="16" applyBorder="1" applyAlignment="1">
      <alignment vertical="center" wrapText="1"/>
    </xf>
    <xf numFmtId="0" fontId="145" fillId="4" borderId="60" xfId="0" applyFont="1" applyFill="1" applyBorder="1" applyAlignment="1">
      <alignment horizontal="left" vertical="center" wrapText="1"/>
    </xf>
    <xf numFmtId="178" fontId="145" fillId="4" borderId="60" xfId="0" applyNumberFormat="1" applyFont="1" applyFill="1" applyBorder="1" applyAlignment="1">
      <alignment horizontal="left"/>
    </xf>
    <xf numFmtId="14" fontId="145" fillId="4" borderId="60" xfId="0" applyNumberFormat="1" applyFont="1" applyFill="1" applyBorder="1" applyAlignment="1">
      <alignment horizontal="left"/>
    </xf>
    <xf numFmtId="0" fontId="151" fillId="0" borderId="0" xfId="0" applyFont="1" applyAlignment="1">
      <alignment horizontal="center"/>
    </xf>
    <xf numFmtId="0" fontId="151" fillId="0" borderId="0" xfId="0" applyFont="1" applyAlignment="1"/>
    <xf numFmtId="0" fontId="151" fillId="0" borderId="0" xfId="0" applyFont="1" applyAlignment="1">
      <alignment vertical="center"/>
    </xf>
    <xf numFmtId="0" fontId="14" fillId="0" borderId="0" xfId="0" applyFont="1" applyAlignment="1"/>
    <xf numFmtId="0" fontId="151" fillId="0" borderId="0" xfId="0" applyFont="1" applyAlignment="1">
      <alignment horizontal="right"/>
    </xf>
    <xf numFmtId="0" fontId="94" fillId="4" borderId="16" xfId="0" applyFont="1" applyFill="1" applyBorder="1" applyAlignment="1">
      <alignment horizontal="center" vertical="center" wrapText="1"/>
    </xf>
    <xf numFmtId="0" fontId="153" fillId="4" borderId="11" xfId="0" applyFont="1" applyFill="1" applyBorder="1" applyAlignment="1">
      <alignment horizontal="center"/>
    </xf>
    <xf numFmtId="0" fontId="6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7" fillId="0" borderId="0" xfId="0" applyFont="1" applyAlignment="1">
      <alignment horizontal="center" vertical="center"/>
    </xf>
    <xf numFmtId="0" fontId="151" fillId="0" borderId="0" xfId="0" applyFont="1" applyAlignment="1">
      <alignment horizontal="center" wrapText="1"/>
    </xf>
    <xf numFmtId="0" fontId="106" fillId="2" borderId="0" xfId="0" applyFont="1" applyFill="1" applyAlignment="1">
      <alignment horizontal="center" vertical="center"/>
    </xf>
    <xf numFmtId="0" fontId="17" fillId="0" borderId="5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78" fillId="0" borderId="0" xfId="0" applyFont="1" applyAlignment="1">
      <alignment horizontal="left" vertical="center"/>
    </xf>
    <xf numFmtId="0" fontId="106" fillId="12" borderId="0" xfId="0" applyFont="1" applyFill="1" applyAlignment="1">
      <alignment horizontal="center" vertical="center"/>
    </xf>
    <xf numFmtId="0" fontId="106" fillId="6" borderId="0" xfId="0" applyFont="1" applyFill="1" applyAlignment="1">
      <alignment horizontal="center" vertical="center"/>
    </xf>
    <xf numFmtId="0" fontId="106" fillId="4" borderId="0" xfId="0" applyFont="1" applyFill="1" applyAlignment="1">
      <alignment horizontal="center" vertical="center"/>
    </xf>
    <xf numFmtId="0" fontId="106" fillId="0" borderId="0" xfId="0" applyFont="1" applyAlignment="1">
      <alignment horizontal="left" vertical="center"/>
    </xf>
    <xf numFmtId="0" fontId="132" fillId="13" borderId="0" xfId="0" applyFont="1" applyFill="1" applyAlignment="1">
      <alignment horizontal="left" vertical="center"/>
    </xf>
    <xf numFmtId="0" fontId="67" fillId="6" borderId="0" xfId="2" applyFont="1" applyFill="1" applyAlignment="1">
      <alignment horizontal="left" vertical="center"/>
    </xf>
    <xf numFmtId="0" fontId="102" fillId="0" borderId="0" xfId="0" applyFont="1" applyAlignment="1">
      <alignment horizontal="center" vertical="center" textRotation="255" shrinkToFit="1"/>
    </xf>
    <xf numFmtId="0" fontId="14" fillId="0" borderId="0" xfId="0" applyFont="1" applyAlignment="1">
      <alignment horizontal="center"/>
    </xf>
    <xf numFmtId="2" fontId="97" fillId="6" borderId="23" xfId="0" applyNumberFormat="1" applyFont="1" applyFill="1" applyBorder="1" applyAlignment="1" applyProtection="1">
      <alignment horizontal="center" vertical="center"/>
      <protection locked="0"/>
    </xf>
    <xf numFmtId="2" fontId="97" fillId="6" borderId="24" xfId="0" applyNumberFormat="1" applyFont="1" applyFill="1" applyBorder="1" applyAlignment="1" applyProtection="1">
      <alignment horizontal="center" vertical="center"/>
      <protection locked="0"/>
    </xf>
    <xf numFmtId="2" fontId="84" fillId="5" borderId="28" xfId="0" applyNumberFormat="1" applyFont="1" applyFill="1" applyBorder="1" applyAlignment="1">
      <alignment horizontal="center" vertical="center" wrapText="1"/>
    </xf>
    <xf numFmtId="2" fontId="84" fillId="5" borderId="29" xfId="0" applyNumberFormat="1" applyFont="1" applyFill="1" applyBorder="1" applyAlignment="1">
      <alignment horizontal="center" vertical="center" wrapText="1"/>
    </xf>
    <xf numFmtId="0" fontId="92" fillId="0" borderId="0" xfId="0" applyFont="1" applyAlignment="1">
      <alignment horizontal="center" vertical="center" wrapText="1"/>
    </xf>
    <xf numFmtId="0" fontId="92" fillId="0" borderId="17" xfId="0" applyFont="1" applyBorder="1" applyAlignment="1">
      <alignment horizontal="center" vertical="center" wrapText="1"/>
    </xf>
    <xf numFmtId="0" fontId="70" fillId="0" borderId="0" xfId="0" applyFont="1" applyAlignment="1">
      <alignment horizontal="right" vertical="center" wrapText="1"/>
    </xf>
    <xf numFmtId="0" fontId="70" fillId="0" borderId="14" xfId="0" applyFont="1" applyBorder="1" applyAlignment="1">
      <alignment horizontal="right" vertical="center" wrapText="1"/>
    </xf>
    <xf numFmtId="0" fontId="68" fillId="0" borderId="0" xfId="0" applyFont="1" applyAlignment="1">
      <alignment horizontal="center" vertical="center" wrapText="1"/>
    </xf>
    <xf numFmtId="0" fontId="72" fillId="16" borderId="0" xfId="0" applyFont="1" applyFill="1" applyAlignment="1">
      <alignment horizontal="center" vertical="center" wrapText="1"/>
    </xf>
    <xf numFmtId="0" fontId="75" fillId="0" borderId="0" xfId="0" applyFont="1" applyAlignment="1">
      <alignment horizontal="left" vertical="center" wrapText="1"/>
    </xf>
    <xf numFmtId="0" fontId="75" fillId="0" borderId="14" xfId="0" applyFont="1" applyBorder="1" applyAlignment="1">
      <alignment horizontal="left" vertical="center" wrapText="1"/>
    </xf>
    <xf numFmtId="0" fontId="77" fillId="0" borderId="1" xfId="0" applyFont="1" applyBorder="1" applyAlignment="1">
      <alignment vertical="justify"/>
    </xf>
    <xf numFmtId="0" fontId="78" fillId="0" borderId="5" xfId="0" applyFont="1" applyBorder="1" applyAlignment="1">
      <alignment vertical="justify"/>
    </xf>
    <xf numFmtId="0" fontId="88" fillId="4" borderId="38" xfId="0" applyFont="1" applyFill="1" applyBorder="1" applyAlignment="1">
      <alignment horizontal="center" vertical="center" wrapText="1"/>
    </xf>
    <xf numFmtId="0" fontId="88" fillId="4" borderId="39" xfId="0" applyFont="1" applyFill="1" applyBorder="1" applyAlignment="1">
      <alignment horizontal="center" vertical="center" wrapText="1"/>
    </xf>
    <xf numFmtId="0" fontId="116" fillId="0" borderId="31" xfId="0" applyFont="1" applyFill="1" applyBorder="1" applyAlignment="1">
      <alignment horizontal="center" vertical="center"/>
    </xf>
    <xf numFmtId="177" fontId="14" fillId="0" borderId="0" xfId="0" applyNumberFormat="1" applyFont="1" applyAlignment="1">
      <alignment horizontal="left"/>
    </xf>
    <xf numFmtId="0" fontId="13" fillId="0" borderId="44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4" borderId="44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55" fillId="0" borderId="51" xfId="6" applyFont="1" applyBorder="1" applyAlignment="1">
      <alignment horizontal="center" vertical="center"/>
    </xf>
    <xf numFmtId="0" fontId="55" fillId="0" borderId="21" xfId="6" applyFont="1" applyBorder="1" applyAlignment="1">
      <alignment horizontal="center" vertical="center"/>
    </xf>
    <xf numFmtId="0" fontId="55" fillId="0" borderId="52" xfId="6" applyFont="1" applyBorder="1" applyAlignment="1">
      <alignment horizontal="center" vertical="center"/>
    </xf>
    <xf numFmtId="0" fontId="55" fillId="0" borderId="53" xfId="6" applyFont="1" applyBorder="1" applyAlignment="1">
      <alignment horizontal="center" vertical="center"/>
    </xf>
    <xf numFmtId="0" fontId="55" fillId="0" borderId="14" xfId="6" applyFont="1" applyBorder="1" applyAlignment="1">
      <alignment horizontal="center" vertical="center"/>
    </xf>
    <xf numFmtId="0" fontId="55" fillId="0" borderId="18" xfId="6" applyFont="1" applyBorder="1" applyAlignment="1">
      <alignment horizontal="center" vertical="center"/>
    </xf>
    <xf numFmtId="165" fontId="8" fillId="0" borderId="51" xfId="6" applyNumberFormat="1" applyFont="1" applyBorder="1" applyAlignment="1">
      <alignment horizontal="center" vertical="center"/>
    </xf>
    <xf numFmtId="165" fontId="8" fillId="0" borderId="21" xfId="6" applyNumberFormat="1" applyFont="1" applyBorder="1" applyAlignment="1">
      <alignment horizontal="center" vertical="center"/>
    </xf>
    <xf numFmtId="165" fontId="8" fillId="0" borderId="52" xfId="6" applyNumberFormat="1" applyFont="1" applyBorder="1" applyAlignment="1">
      <alignment horizontal="center" vertical="center"/>
    </xf>
    <xf numFmtId="165" fontId="8" fillId="0" borderId="53" xfId="6" applyNumberFormat="1" applyFont="1" applyBorder="1" applyAlignment="1">
      <alignment horizontal="center" vertical="center"/>
    </xf>
    <xf numFmtId="165" fontId="8" fillId="0" borderId="14" xfId="6" applyNumberFormat="1" applyFont="1" applyBorder="1" applyAlignment="1">
      <alignment horizontal="center" vertical="center"/>
    </xf>
    <xf numFmtId="165" fontId="8" fillId="0" borderId="18" xfId="6" applyNumberFormat="1" applyFont="1" applyBorder="1" applyAlignment="1">
      <alignment horizontal="center" vertical="center"/>
    </xf>
    <xf numFmtId="2" fontId="122" fillId="13" borderId="23" xfId="0" applyNumberFormat="1" applyFont="1" applyFill="1" applyBorder="1" applyAlignment="1" applyProtection="1">
      <alignment horizontal="center" vertical="center"/>
      <protection locked="0"/>
    </xf>
    <xf numFmtId="2" fontId="122" fillId="13" borderId="24" xfId="0" applyNumberFormat="1" applyFont="1" applyFill="1" applyBorder="1" applyAlignment="1" applyProtection="1">
      <alignment horizontal="center" vertical="center"/>
      <protection locked="0"/>
    </xf>
    <xf numFmtId="168" fontId="10" fillId="0" borderId="0" xfId="6" applyNumberFormat="1" applyFont="1" applyAlignment="1">
      <alignment horizontal="center" wrapText="1"/>
    </xf>
    <xf numFmtId="168" fontId="10" fillId="0" borderId="31" xfId="6" applyNumberFormat="1" applyFont="1" applyBorder="1" applyAlignment="1">
      <alignment horizontal="center" wrapText="1"/>
    </xf>
    <xf numFmtId="0" fontId="31" fillId="5" borderId="44" xfId="6" applyFont="1" applyFill="1" applyBorder="1" applyAlignment="1">
      <alignment horizontal="center" vertical="center"/>
    </xf>
    <xf numFmtId="0" fontId="31" fillId="5" borderId="6" xfId="6" applyFont="1" applyFill="1" applyBorder="1" applyAlignment="1">
      <alignment horizontal="center" vertical="center"/>
    </xf>
    <xf numFmtId="0" fontId="23" fillId="0" borderId="0" xfId="6" applyFont="1" applyAlignment="1">
      <alignment horizontal="center"/>
    </xf>
    <xf numFmtId="0" fontId="6" fillId="0" borderId="0" xfId="6" applyFont="1" applyAlignment="1">
      <alignment horizontal="center" wrapText="1"/>
    </xf>
    <xf numFmtId="44" fontId="23" fillId="14" borderId="48" xfId="9" applyFont="1" applyFill="1" applyBorder="1" applyAlignment="1">
      <alignment horizontal="left" vertical="center"/>
    </xf>
    <xf numFmtId="44" fontId="23" fillId="14" borderId="49" xfId="9" applyFont="1" applyFill="1" applyBorder="1" applyAlignment="1">
      <alignment horizontal="left" vertical="center"/>
    </xf>
    <xf numFmtId="0" fontId="9" fillId="0" borderId="40" xfId="6" applyFont="1" applyBorder="1" applyAlignment="1">
      <alignment horizontal="center"/>
    </xf>
    <xf numFmtId="0" fontId="9" fillId="0" borderId="33" xfId="6" applyFont="1" applyBorder="1" applyAlignment="1">
      <alignment horizontal="center"/>
    </xf>
    <xf numFmtId="44" fontId="123" fillId="2" borderId="15" xfId="9" applyFont="1" applyFill="1" applyBorder="1" applyAlignment="1">
      <alignment horizontal="center" vertical="center"/>
    </xf>
    <xf numFmtId="167" fontId="8" fillId="0" borderId="42" xfId="8" applyFont="1" applyBorder="1" applyAlignment="1">
      <alignment horizontal="center" vertical="center"/>
    </xf>
    <xf numFmtId="167" fontId="43" fillId="0" borderId="43" xfId="13" applyNumberFormat="1" applyFont="1" applyBorder="1"/>
  </cellXfs>
  <cellStyles count="17">
    <cellStyle name="Euro_101217_Estim_Budg_Reclas092010" xfId="8"/>
    <cellStyle name="Lien hypertexte" xfId="16" builtinId="8"/>
    <cellStyle name="Monétaire" xfId="15" builtinId="4"/>
    <cellStyle name="Monétaire 2" xfId="12"/>
    <cellStyle name="Monétaire 2 2" xfId="9"/>
    <cellStyle name="Monétaire 2 3" xfId="14"/>
    <cellStyle name="Monétaire 4" xfId="10"/>
    <cellStyle name="Normal" xfId="0" builtinId="0"/>
    <cellStyle name="Normal 2" xfId="2"/>
    <cellStyle name="Normal 2 2" xfId="4"/>
    <cellStyle name="Normal 3" xfId="7"/>
    <cellStyle name="Normal 3 2" xfId="13"/>
    <cellStyle name="Normal_101217_Estim_Budg_Reclas092010" xfId="6"/>
    <cellStyle name="Pourcentage" xfId="1" builtinId="5"/>
    <cellStyle name="Pourcentage 2" xfId="3"/>
    <cellStyle name="Pourcentage 2 2" xfId="5"/>
    <cellStyle name="Pourcentage 3 2" xfId="11"/>
  </cellStyles>
  <dxfs count="0"/>
  <tableStyles count="0" defaultTableStyle="TableStyleMedium2" defaultPivotStyle="PivotStyleLight16"/>
  <colors>
    <mruColors>
      <color rgb="FF0000FF"/>
      <color rgb="FFFFFFCC"/>
      <color rgb="FFFFFF99"/>
      <color rgb="FFFF66FF"/>
      <color rgb="FFD1FFFF"/>
      <color rgb="FFD3F0FD"/>
      <color rgb="FF004A82"/>
      <color rgb="FFFFCCFF"/>
      <color rgb="FFFFF3FF"/>
      <color rgb="FFE9C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3762375</xdr:colOff>
      <xdr:row>19</xdr:row>
      <xdr:rowOff>85725</xdr:rowOff>
    </xdr:from>
    <xdr:to>
      <xdr:col>3</xdr:col>
      <xdr:colOff>3971924</xdr:colOff>
      <xdr:row>23</xdr:row>
      <xdr:rowOff>28574</xdr:rowOff>
    </xdr:to>
    <xdr:sp macro="" textlink="">
      <xdr:nvSpPr>
        <xdr:cNvPr id="2" name="ZoneTexte 1">
          <a:extLst>
            <a:ext uri="{FF2B5EF4-FFF2-40B4-BE49-F238E27FC236}">
              <a16:creationId xmlns="" xmlns:a16="http://schemas.microsoft.com/office/drawing/2014/main" id="{F99E9BF0-2DA8-45C7-8F09-0594BC3C20FB}"/>
            </a:ext>
          </a:extLst>
        </xdr:cNvPr>
        <xdr:cNvSpPr txBox="1"/>
      </xdr:nvSpPr>
      <xdr:spPr>
        <a:xfrm>
          <a:off x="11344275" y="5743575"/>
          <a:ext cx="209549" cy="828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7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04/09/2023_yg</a:t>
          </a:r>
        </a:p>
        <a:p>
          <a:pPr algn="ctr"/>
          <a:endParaRPr lang="fr-FR" sz="700">
            <a:solidFill>
              <a:srgbClr val="0070C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0</xdr:col>
      <xdr:colOff>190500</xdr:colOff>
      <xdr:row>4</xdr:row>
      <xdr:rowOff>47625</xdr:rowOff>
    </xdr:to>
    <xdr:sp macro="" textlink="">
      <xdr:nvSpPr>
        <xdr:cNvPr id="2" name="ZoneTexte 1">
          <a:extLst>
            <a:ext uri="{FF2B5EF4-FFF2-40B4-BE49-F238E27FC236}">
              <a16:creationId xmlns="" xmlns:a16="http://schemas.microsoft.com/office/drawing/2014/main" id="{F99E9BF0-2DA8-45C7-8F09-0594BC3C20FB}"/>
            </a:ext>
          </a:extLst>
        </xdr:cNvPr>
        <xdr:cNvSpPr txBox="1"/>
      </xdr:nvSpPr>
      <xdr:spPr>
        <a:xfrm>
          <a:off x="28575" y="28575"/>
          <a:ext cx="161925" cy="7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7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04/09/2023_yg</a:t>
          </a:r>
        </a:p>
        <a:p>
          <a:pPr algn="ctr"/>
          <a:endParaRPr lang="fr-FR" sz="700">
            <a:solidFill>
              <a:srgbClr val="0070C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647701</xdr:colOff>
      <xdr:row>13</xdr:row>
      <xdr:rowOff>171450</xdr:rowOff>
    </xdr:from>
    <xdr:to>
      <xdr:col>5</xdr:col>
      <xdr:colOff>523875</xdr:colOff>
      <xdr:row>17</xdr:row>
      <xdr:rowOff>9525</xdr:rowOff>
    </xdr:to>
    <xdr:cxnSp macro="">
      <xdr:nvCxnSpPr>
        <xdr:cNvPr id="3" name="Connecteur droit avec flèche 2">
          <a:extLst>
            <a:ext uri="{FF2B5EF4-FFF2-40B4-BE49-F238E27FC236}">
              <a16:creationId xmlns="" xmlns:a16="http://schemas.microsoft.com/office/drawing/2014/main" id="{6A4872A3-0F97-4C51-9FA5-99401FA1CEC4}"/>
            </a:ext>
          </a:extLst>
        </xdr:cNvPr>
        <xdr:cNvCxnSpPr/>
      </xdr:nvCxnSpPr>
      <xdr:spPr>
        <a:xfrm flipH="1">
          <a:off x="4610101" y="2466975"/>
          <a:ext cx="533399" cy="657225"/>
        </a:xfrm>
        <a:prstGeom prst="straightConnector1">
          <a:avLst/>
        </a:prstGeom>
        <a:ln>
          <a:solidFill>
            <a:srgbClr val="FF66FF"/>
          </a:solidFill>
          <a:headEnd type="arrow" w="med" len="med"/>
          <a:tailEnd type="arrow" w="med" len="med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523875</xdr:colOff>
      <xdr:row>12</xdr:row>
      <xdr:rowOff>66675</xdr:rowOff>
    </xdr:from>
    <xdr:to>
      <xdr:col>8</xdr:col>
      <xdr:colOff>504825</xdr:colOff>
      <xdr:row>15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332A503F-8496-4028-A047-DF0F0C70025B}"/>
            </a:ext>
          </a:extLst>
        </xdr:cNvPr>
        <xdr:cNvSpPr txBox="1">
          <a:spLocks noChangeArrowheads="1"/>
        </xdr:cNvSpPr>
      </xdr:nvSpPr>
      <xdr:spPr bwMode="auto">
        <a:xfrm>
          <a:off x="5143500" y="2114550"/>
          <a:ext cx="2057400" cy="771525"/>
        </a:xfrm>
        <a:prstGeom prst="rect">
          <a:avLst/>
        </a:prstGeom>
        <a:solidFill>
          <a:srgbClr val="FFE5FF"/>
        </a:solidFill>
        <a:ln>
          <a:solidFill>
            <a:srgbClr val="FF99FF"/>
          </a:solidFill>
          <a:headEnd/>
          <a:tailEnd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0066FF"/>
              </a:solidFill>
              <a:latin typeface="Helv"/>
            </a:rPr>
            <a:t>Zones à renseigner </a:t>
          </a:r>
          <a:r>
            <a:rPr lang="fr-FR" sz="1050" b="0" i="0" u="none" strike="noStrike" baseline="0">
              <a:solidFill>
                <a:srgbClr val="0066FF"/>
              </a:solidFill>
              <a:latin typeface="Helv"/>
            </a:rPr>
            <a:t>selon coefficient de </a:t>
          </a:r>
          <a:r>
            <a:rPr lang="fr-FR" sz="1050" b="0" i="0" u="none" strike="noStrike" baseline="0">
              <a:solidFill>
                <a:srgbClr val="0066FF"/>
              </a:solidFill>
              <a:latin typeface="Helv"/>
              <a:ea typeface="+mn-ea"/>
              <a:cs typeface="+mn-cs"/>
            </a:rPr>
            <a:t>classification </a:t>
          </a:r>
          <a:r>
            <a:rPr lang="fr-FR" sz="1050" b="0" i="0" u="none" strike="noStrike" baseline="0">
              <a:solidFill>
                <a:srgbClr val="0066FF"/>
              </a:solidFill>
              <a:latin typeface="Helv"/>
            </a:rPr>
            <a:t>et horaire mensuel payé.</a:t>
          </a:r>
        </a:p>
        <a:p>
          <a:pPr algn="ctr" rtl="0">
            <a:defRPr sz="1000"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srgbClr val="0066FF"/>
              </a:solidFill>
              <a:effectLst/>
              <a:uLnTx/>
              <a:uFillTx/>
              <a:latin typeface="+mn-lt"/>
              <a:ea typeface="+mn-ea"/>
              <a:cs typeface="+mn-cs"/>
            </a:rPr>
            <a:t>(Cf. fiche de classification ou bulletin de salaire)  </a:t>
          </a:r>
          <a:endParaRPr lang="fr-FR" sz="1050" b="0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oneCellAnchor>
    <xdr:from>
      <xdr:col>6</xdr:col>
      <xdr:colOff>0</xdr:colOff>
      <xdr:row>16</xdr:row>
      <xdr:rowOff>0</xdr:rowOff>
    </xdr:from>
    <xdr:ext cx="2352675" cy="409575"/>
    <xdr:sp macro="" textlink="">
      <xdr:nvSpPr>
        <xdr:cNvPr id="6" name="ZoneTexte 5">
          <a:extLst>
            <a:ext uri="{FF2B5EF4-FFF2-40B4-BE49-F238E27FC236}">
              <a16:creationId xmlns="" xmlns:a16="http://schemas.microsoft.com/office/drawing/2014/main" id="{D81A06B3-D077-4911-8CF2-F034576C92AE}"/>
            </a:ext>
          </a:extLst>
        </xdr:cNvPr>
        <xdr:cNvSpPr txBox="1"/>
      </xdr:nvSpPr>
      <xdr:spPr>
        <a:xfrm>
          <a:off x="5295900" y="3038475"/>
          <a:ext cx="2352675" cy="409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 rtl="0">
            <a:spcBef>
              <a:spcPts val="0"/>
            </a:spcBef>
            <a:spcAft>
              <a:spcPts val="0"/>
            </a:spcAft>
          </a:pPr>
          <a:r>
            <a:rPr lang="fr-FR" sz="1000" b="1" i="0" spc="0" baseline="0">
              <a:ln>
                <a:noFill/>
              </a:ln>
              <a:solidFill>
                <a:srgbClr val="0066FF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(Ces données sont reprises automatiquement de l'onglet précédent)</a:t>
          </a:r>
          <a:endParaRPr lang="fr-FR" sz="1000" b="1">
            <a:effectLst/>
          </a:endParaRPr>
        </a:p>
        <a:p>
          <a:endParaRPr lang="fr-FR" sz="700"/>
        </a:p>
      </xdr:txBody>
    </xdr:sp>
    <xdr:clientData/>
  </xdr:oneCellAnchor>
  <xdr:twoCellAnchor>
    <xdr:from>
      <xdr:col>8</xdr:col>
      <xdr:colOff>552450</xdr:colOff>
      <xdr:row>14</xdr:row>
      <xdr:rowOff>152400</xdr:rowOff>
    </xdr:from>
    <xdr:to>
      <xdr:col>9</xdr:col>
      <xdr:colOff>495300</xdr:colOff>
      <xdr:row>17</xdr:row>
      <xdr:rowOff>76200</xdr:rowOff>
    </xdr:to>
    <xdr:cxnSp macro="">
      <xdr:nvCxnSpPr>
        <xdr:cNvPr id="7" name="Connecteur droit avec flèche 6">
          <a:extLst>
            <a:ext uri="{FF2B5EF4-FFF2-40B4-BE49-F238E27FC236}">
              <a16:creationId xmlns="" xmlns:a16="http://schemas.microsoft.com/office/drawing/2014/main" id="{C3DF265B-34C0-4FC5-8BBE-5CF7F1E85099}"/>
            </a:ext>
          </a:extLst>
        </xdr:cNvPr>
        <xdr:cNvCxnSpPr/>
      </xdr:nvCxnSpPr>
      <xdr:spPr>
        <a:xfrm flipV="1">
          <a:off x="7248525" y="2686050"/>
          <a:ext cx="590550" cy="504825"/>
        </a:xfrm>
        <a:prstGeom prst="straightConnector1">
          <a:avLst/>
        </a:prstGeom>
        <a:ln>
          <a:solidFill>
            <a:srgbClr val="FF66FF"/>
          </a:solidFill>
          <a:headEnd type="arrow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515102</xdr:colOff>
      <xdr:row>16</xdr:row>
      <xdr:rowOff>5049</xdr:rowOff>
    </xdr:from>
    <xdr:to>
      <xdr:col>6</xdr:col>
      <xdr:colOff>380660</xdr:colOff>
      <xdr:row>18</xdr:row>
      <xdr:rowOff>130901</xdr:rowOff>
    </xdr:to>
    <xdr:sp macro="" textlink="">
      <xdr:nvSpPr>
        <xdr:cNvPr id="9" name="Flèche : courbe vers la droite 8">
          <a:extLst>
            <a:ext uri="{FF2B5EF4-FFF2-40B4-BE49-F238E27FC236}">
              <a16:creationId xmlns="" xmlns:a16="http://schemas.microsoft.com/office/drawing/2014/main" id="{89C4BCFE-95EF-A9A5-FD0B-E7527CFF2EE5}"/>
            </a:ext>
          </a:extLst>
        </xdr:cNvPr>
        <xdr:cNvSpPr/>
      </xdr:nvSpPr>
      <xdr:spPr>
        <a:xfrm rot="825451">
          <a:off x="5134727" y="3043524"/>
          <a:ext cx="541833" cy="468752"/>
        </a:xfrm>
        <a:prstGeom prst="curvedRightArrow">
          <a:avLst>
            <a:gd name="adj1" fmla="val 15229"/>
            <a:gd name="adj2" fmla="val 32870"/>
            <a:gd name="adj3" fmla="val 25000"/>
          </a:avLst>
        </a:prstGeom>
        <a:ln>
          <a:solidFill>
            <a:srgbClr val="FF66FF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endParaRPr lang="fr-FR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7lzrmdx09D67hDEIniDK5JYCMNr4cmE/view?usp=sharing" TargetMode="External"/><Relationship Id="rId2" Type="http://schemas.openxmlformats.org/officeDocument/2006/relationships/hyperlink" Target="https://docs.google.com/document/d/1j2GclxeHb3_NNVrYpZvUYbPEtcZtGyqu/edit?usp=sharing&amp;ouid=113935477760153123487&amp;rtpof=true&amp;sd=true" TargetMode="External"/><Relationship Id="rId1" Type="http://schemas.openxmlformats.org/officeDocument/2006/relationships/hyperlink" Target="https://drive.google.com/file/d/1izsmDIovhnAy5nAYBJweiOeMc9oq-LIx/view?usp=sharing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  <pageSetUpPr fitToPage="1"/>
  </sheetPr>
  <dimension ref="A1:D27"/>
  <sheetViews>
    <sheetView tabSelected="1" workbookViewId="0">
      <selection activeCell="D11" sqref="D11"/>
    </sheetView>
  </sheetViews>
  <sheetFormatPr baseColWidth="10" defaultRowHeight="12.75" x14ac:dyDescent="0.2"/>
  <cols>
    <col min="1" max="1" width="29.85546875" customWidth="1"/>
    <col min="2" max="2" width="9.42578125" customWidth="1"/>
    <col min="3" max="3" width="58.140625" customWidth="1"/>
    <col min="4" max="4" width="66.7109375" customWidth="1"/>
  </cols>
  <sheetData>
    <row r="1" spans="1:4" ht="22.5" customHeight="1" x14ac:dyDescent="0.2">
      <c r="A1" s="351" t="s">
        <v>195</v>
      </c>
      <c r="B1" s="351"/>
      <c r="C1" s="351"/>
      <c r="D1" s="339" t="s">
        <v>180</v>
      </c>
    </row>
    <row r="2" spans="1:4" ht="18.75" customHeight="1" thickBot="1" x14ac:dyDescent="0.25">
      <c r="A2" s="352"/>
      <c r="B2" s="352"/>
      <c r="C2" s="352"/>
      <c r="D2" s="338" t="s">
        <v>181</v>
      </c>
    </row>
    <row r="3" spans="1:4" ht="24.75" customHeight="1" thickBot="1" x14ac:dyDescent="0.3">
      <c r="A3" s="344" t="s">
        <v>163</v>
      </c>
      <c r="B3" s="344"/>
      <c r="C3" s="336" t="s">
        <v>165</v>
      </c>
      <c r="D3" s="332" t="s">
        <v>179</v>
      </c>
    </row>
    <row r="4" spans="1:4" ht="24.75" customHeight="1" thickBot="1" x14ac:dyDescent="0.3">
      <c r="A4" s="344" t="s">
        <v>164</v>
      </c>
      <c r="B4" s="344"/>
      <c r="C4" s="336" t="s">
        <v>194</v>
      </c>
      <c r="D4" s="350" t="s">
        <v>200</v>
      </c>
    </row>
    <row r="5" spans="1:4" ht="38.25" customHeight="1" thickBot="1" x14ac:dyDescent="0.3">
      <c r="A5" s="345" t="s">
        <v>174</v>
      </c>
      <c r="B5" s="337"/>
      <c r="C5" s="336" t="s">
        <v>183</v>
      </c>
      <c r="D5" s="325" t="s">
        <v>162</v>
      </c>
    </row>
    <row r="6" spans="1:4" ht="18" customHeight="1" x14ac:dyDescent="0.25">
      <c r="A6" s="345" t="s">
        <v>193</v>
      </c>
      <c r="B6" s="337"/>
      <c r="C6" s="336" t="s">
        <v>184</v>
      </c>
      <c r="D6" s="286" t="s">
        <v>185</v>
      </c>
    </row>
    <row r="7" spans="1:4" ht="18" customHeight="1" x14ac:dyDescent="0.25">
      <c r="A7" s="345" t="s">
        <v>175</v>
      </c>
      <c r="B7" s="337"/>
      <c r="C7" s="343">
        <v>36526</v>
      </c>
      <c r="D7" s="286" t="s">
        <v>137</v>
      </c>
    </row>
    <row r="8" spans="1:4" ht="18" customHeight="1" x14ac:dyDescent="0.25">
      <c r="A8" s="345" t="s">
        <v>176</v>
      </c>
      <c r="B8" s="337"/>
      <c r="C8" s="336" t="s">
        <v>190</v>
      </c>
      <c r="D8" s="286" t="s">
        <v>138</v>
      </c>
    </row>
    <row r="9" spans="1:4" ht="18" customHeight="1" x14ac:dyDescent="0.25">
      <c r="A9" s="345" t="s">
        <v>177</v>
      </c>
      <c r="B9" s="337"/>
      <c r="C9" s="336" t="s">
        <v>192</v>
      </c>
      <c r="D9" s="286" t="s">
        <v>139</v>
      </c>
    </row>
    <row r="10" spans="1:4" ht="31.5" x14ac:dyDescent="0.25">
      <c r="A10" s="354" t="s">
        <v>186</v>
      </c>
      <c r="B10" s="354"/>
      <c r="C10" s="336"/>
      <c r="D10" s="286" t="s">
        <v>141</v>
      </c>
    </row>
    <row r="11" spans="1:4" ht="36" customHeight="1" x14ac:dyDescent="0.25">
      <c r="A11" s="346" t="s">
        <v>188</v>
      </c>
      <c r="B11" s="345"/>
      <c r="C11" s="341" t="s">
        <v>191</v>
      </c>
      <c r="D11" s="340" t="s">
        <v>144</v>
      </c>
    </row>
    <row r="12" spans="1:4" ht="23.25" customHeight="1" x14ac:dyDescent="0.25">
      <c r="A12" s="345" t="s">
        <v>178</v>
      </c>
      <c r="B12" s="337"/>
      <c r="C12" s="342">
        <v>200018500099900</v>
      </c>
      <c r="D12" s="340" t="s">
        <v>198</v>
      </c>
    </row>
    <row r="13" spans="1:4" ht="35.25" customHeight="1" x14ac:dyDescent="0.25">
      <c r="A13" s="354" t="s">
        <v>187</v>
      </c>
      <c r="B13" s="354"/>
      <c r="C13" s="336"/>
      <c r="D13" s="340" t="s">
        <v>199</v>
      </c>
    </row>
    <row r="14" spans="1:4" ht="31.5" x14ac:dyDescent="0.2">
      <c r="C14" s="329"/>
      <c r="D14" s="286" t="s">
        <v>142</v>
      </c>
    </row>
    <row r="15" spans="1:4" ht="15.75" x14ac:dyDescent="0.2">
      <c r="A15" t="s">
        <v>189</v>
      </c>
      <c r="C15" s="329"/>
      <c r="D15" s="286" t="s">
        <v>140</v>
      </c>
    </row>
    <row r="16" spans="1:4" ht="6.75" customHeight="1" thickBot="1" x14ac:dyDescent="0.25">
      <c r="C16" s="329"/>
      <c r="D16" s="335"/>
    </row>
    <row r="17" spans="1:4" ht="36.75" customHeight="1" x14ac:dyDescent="0.2">
      <c r="A17" s="334" t="s">
        <v>196</v>
      </c>
      <c r="B17" s="330"/>
      <c r="C17" s="330"/>
      <c r="D17" s="326" t="s">
        <v>143</v>
      </c>
    </row>
    <row r="18" spans="1:4" ht="30" customHeight="1" thickBot="1" x14ac:dyDescent="0.25">
      <c r="A18" s="353" t="s">
        <v>156</v>
      </c>
      <c r="B18" s="353"/>
      <c r="C18" s="353"/>
      <c r="D18" s="327" t="s">
        <v>145</v>
      </c>
    </row>
    <row r="19" spans="1:4" ht="15" x14ac:dyDescent="0.2">
      <c r="B19" s="297"/>
      <c r="C19" s="288" t="s">
        <v>158</v>
      </c>
    </row>
    <row r="20" spans="1:4" ht="18" customHeight="1" x14ac:dyDescent="0.2">
      <c r="B20" s="298"/>
      <c r="C20" s="288" t="s">
        <v>159</v>
      </c>
    </row>
    <row r="21" spans="1:4" ht="15" x14ac:dyDescent="0.2">
      <c r="B21" s="298"/>
      <c r="C21" s="288" t="s">
        <v>160</v>
      </c>
    </row>
    <row r="22" spans="1:4" ht="15.75" thickBot="1" x14ac:dyDescent="0.25">
      <c r="B22" s="299"/>
      <c r="C22" s="331" t="s">
        <v>182</v>
      </c>
    </row>
    <row r="23" spans="1:4" ht="24" customHeight="1" x14ac:dyDescent="0.25">
      <c r="A23" s="333" t="s">
        <v>157</v>
      </c>
      <c r="B23" s="328"/>
      <c r="C23" s="328"/>
    </row>
    <row r="24" spans="1:4" ht="4.5" customHeight="1" x14ac:dyDescent="0.2">
      <c r="B24" s="324"/>
      <c r="C24" s="289"/>
    </row>
    <row r="25" spans="1:4" ht="20.25" customHeight="1" x14ac:dyDescent="0.2">
      <c r="A25" s="290" t="s">
        <v>168</v>
      </c>
      <c r="B25" s="290"/>
      <c r="C25" s="290"/>
    </row>
    <row r="26" spans="1:4" ht="21" customHeight="1" x14ac:dyDescent="0.2"/>
    <row r="27" spans="1:4" ht="28.5" customHeight="1" x14ac:dyDescent="0.2"/>
  </sheetData>
  <mergeCells count="5">
    <mergeCell ref="A1:C1"/>
    <mergeCell ref="A2:C2"/>
    <mergeCell ref="A18:C18"/>
    <mergeCell ref="A10:B10"/>
    <mergeCell ref="A13:B13"/>
  </mergeCells>
  <hyperlinks>
    <hyperlink ref="D11" r:id="rId1"/>
    <hyperlink ref="D12" r:id="rId2"/>
    <hyperlink ref="D13" r:id="rId3"/>
  </hyperlinks>
  <pageMargins left="0.31496062992125984" right="0.31496062992125984" top="0.35433070866141736" bottom="0.55118110236220474" header="0.31496062992125984" footer="0.31496062992125984"/>
  <pageSetup paperSize="9" scale="87" orientation="landscape" r:id="rId4"/>
  <headerFooter>
    <oddFooter>&amp;C&amp;F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17"/>
  <sheetViews>
    <sheetView workbookViewId="0">
      <selection activeCell="A13" sqref="A13"/>
    </sheetView>
  </sheetViews>
  <sheetFormatPr baseColWidth="10" defaultRowHeight="12.75" x14ac:dyDescent="0.2"/>
  <cols>
    <col min="1" max="6" width="11.42578125" style="127"/>
    <col min="7" max="7" width="6.28515625" style="127" customWidth="1"/>
    <col min="8" max="11" width="11.42578125" style="127"/>
    <col min="12" max="12" width="10" style="127" customWidth="1"/>
    <col min="13" max="16384" width="11.42578125" style="127"/>
  </cols>
  <sheetData>
    <row r="1" spans="1:12" ht="13.5" thickBot="1" x14ac:dyDescent="0.25"/>
    <row r="2" spans="1:12" ht="21" customHeight="1" x14ac:dyDescent="0.2">
      <c r="A2" s="356" t="s">
        <v>147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8"/>
    </row>
    <row r="3" spans="1:12" ht="14.25" customHeight="1" thickBot="1" x14ac:dyDescent="0.25">
      <c r="A3" s="359"/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1"/>
    </row>
    <row r="4" spans="1:12" ht="9" customHeight="1" x14ac:dyDescent="0.2">
      <c r="A4" s="362"/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</row>
    <row r="5" spans="1:12" ht="21" customHeight="1" x14ac:dyDescent="0.2">
      <c r="A5" s="366" t="s">
        <v>173</v>
      </c>
      <c r="B5" s="366"/>
      <c r="C5" s="366"/>
      <c r="D5" s="366"/>
      <c r="E5" s="366"/>
      <c r="F5" s="366"/>
      <c r="G5" s="366"/>
      <c r="H5" s="366"/>
      <c r="I5" s="366"/>
      <c r="J5" s="366"/>
      <c r="K5" s="366"/>
      <c r="L5" s="366"/>
    </row>
    <row r="6" spans="1:12" ht="21" customHeight="1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</row>
    <row r="7" spans="1:12" ht="21" customHeight="1" x14ac:dyDescent="0.2">
      <c r="A7" s="367" t="s">
        <v>146</v>
      </c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67"/>
    </row>
    <row r="8" spans="1:12" ht="21" customHeight="1" x14ac:dyDescent="0.2">
      <c r="A8" s="235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</row>
    <row r="9" spans="1:12" ht="21" customHeight="1" x14ac:dyDescent="0.2">
      <c r="A9" s="366" t="s">
        <v>48</v>
      </c>
      <c r="B9" s="366"/>
      <c r="C9" s="366"/>
      <c r="D9" s="366"/>
      <c r="E9" s="366"/>
      <c r="F9" s="366"/>
      <c r="G9" s="366"/>
      <c r="H9" s="366"/>
      <c r="I9" s="366"/>
      <c r="J9" s="366"/>
      <c r="K9" s="366"/>
      <c r="L9" s="366"/>
    </row>
    <row r="10" spans="1:12" ht="21" customHeight="1" x14ac:dyDescent="0.2">
      <c r="A10" s="368" t="s">
        <v>148</v>
      </c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L10" s="368"/>
    </row>
    <row r="11" spans="1:12" ht="21" customHeight="1" x14ac:dyDescent="0.25">
      <c r="A11" s="236"/>
      <c r="B11" s="237"/>
      <c r="C11" s="238"/>
      <c r="D11" s="238"/>
      <c r="E11" s="239"/>
      <c r="F11" s="238"/>
      <c r="G11" s="238"/>
      <c r="H11" s="238"/>
      <c r="I11" s="240"/>
      <c r="J11" s="198"/>
      <c r="K11" s="198"/>
      <c r="L11" s="198"/>
    </row>
    <row r="12" spans="1:12" ht="21" customHeight="1" x14ac:dyDescent="0.25">
      <c r="A12" s="285" t="s">
        <v>170</v>
      </c>
      <c r="B12" s="237"/>
      <c r="C12" s="238"/>
      <c r="D12" s="238"/>
      <c r="E12" s="239"/>
      <c r="F12" s="238"/>
      <c r="G12" s="238"/>
      <c r="H12" s="238"/>
      <c r="I12" s="240"/>
      <c r="J12" s="198"/>
      <c r="K12" s="198"/>
      <c r="L12" s="198"/>
    </row>
    <row r="13" spans="1:12" ht="21" customHeight="1" x14ac:dyDescent="0.25">
      <c r="A13" s="287" t="s">
        <v>149</v>
      </c>
      <c r="B13" s="237"/>
      <c r="C13" s="238"/>
      <c r="D13" s="238"/>
      <c r="E13" s="239"/>
      <c r="F13" s="238"/>
      <c r="G13" s="238"/>
      <c r="H13" s="238"/>
      <c r="I13" s="240"/>
      <c r="J13" s="198"/>
      <c r="K13" s="198"/>
      <c r="L13" s="198"/>
    </row>
    <row r="14" spans="1:12" ht="21" customHeight="1" x14ac:dyDescent="0.25">
      <c r="A14" s="241" t="s">
        <v>154</v>
      </c>
      <c r="B14" s="198"/>
      <c r="C14" s="198"/>
      <c r="D14" s="198"/>
      <c r="E14" s="198"/>
      <c r="F14" s="198"/>
      <c r="G14" s="198"/>
      <c r="H14" s="365" t="s">
        <v>150</v>
      </c>
      <c r="I14" s="365"/>
      <c r="J14" s="365"/>
      <c r="K14" s="365"/>
      <c r="L14" s="365"/>
    </row>
    <row r="15" spans="1:12" ht="21" customHeight="1" x14ac:dyDescent="0.2">
      <c r="A15" s="241" t="s">
        <v>155</v>
      </c>
      <c r="H15" s="363" t="s">
        <v>151</v>
      </c>
      <c r="I15" s="363"/>
      <c r="J15" s="363"/>
      <c r="K15" s="363"/>
      <c r="L15" s="363"/>
    </row>
    <row r="16" spans="1:12" ht="21" customHeight="1" x14ac:dyDescent="0.2">
      <c r="A16" s="241" t="s">
        <v>161</v>
      </c>
      <c r="H16" s="364" t="s">
        <v>152</v>
      </c>
      <c r="I16" s="364"/>
      <c r="J16" s="364"/>
      <c r="K16" s="364"/>
      <c r="L16" s="364"/>
    </row>
    <row r="17" spans="1:12" ht="21" customHeight="1" x14ac:dyDescent="0.2">
      <c r="A17" s="241" t="s">
        <v>131</v>
      </c>
      <c r="H17" s="355" t="s">
        <v>153</v>
      </c>
      <c r="I17" s="355"/>
      <c r="J17" s="355"/>
      <c r="K17" s="355"/>
      <c r="L17" s="355"/>
    </row>
  </sheetData>
  <mergeCells count="10">
    <mergeCell ref="H17:L17"/>
    <mergeCell ref="A2:L3"/>
    <mergeCell ref="A4:L4"/>
    <mergeCell ref="H15:L15"/>
    <mergeCell ref="H16:L16"/>
    <mergeCell ref="H14:L14"/>
    <mergeCell ref="A5:L5"/>
    <mergeCell ref="A7:L7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J22"/>
  <sheetViews>
    <sheetView workbookViewId="0">
      <selection activeCell="A4" sqref="A4"/>
    </sheetView>
  </sheetViews>
  <sheetFormatPr baseColWidth="10" defaultRowHeight="15.75" x14ac:dyDescent="0.25"/>
  <cols>
    <col min="1" max="3" width="11.7109375" style="198" customWidth="1"/>
    <col min="4" max="4" width="7" style="198" customWidth="1"/>
    <col min="5" max="7" width="11.7109375" style="198" customWidth="1"/>
    <col min="8" max="8" width="3.28515625" style="198" customWidth="1"/>
    <col min="9" max="9" width="11.42578125" style="198" customWidth="1"/>
    <col min="10" max="10" width="5.5703125" style="198" customWidth="1"/>
    <col min="11" max="16384" width="11.42578125" style="198"/>
  </cols>
  <sheetData>
    <row r="1" spans="1:10" x14ac:dyDescent="0.25">
      <c r="A1" s="323" t="s">
        <v>163</v>
      </c>
      <c r="B1" s="370" t="str">
        <f>'EMBAUCHE CDI ASEP'!C3</f>
        <v>NOM EMPLOYEUR</v>
      </c>
      <c r="C1" s="370"/>
      <c r="D1" s="370"/>
      <c r="E1" s="370"/>
      <c r="F1" s="370"/>
      <c r="G1" s="370"/>
      <c r="H1" s="370"/>
      <c r="I1" s="370"/>
      <c r="J1" s="370"/>
    </row>
    <row r="2" spans="1:10" x14ac:dyDescent="0.25">
      <c r="A2" s="323" t="s">
        <v>164</v>
      </c>
      <c r="B2" s="370" t="str">
        <f>'EMBAUCHE CDI ASEP'!C4</f>
        <v xml:space="preserve">Prénom NOM  </v>
      </c>
      <c r="C2" s="370"/>
      <c r="D2" s="370"/>
      <c r="E2" s="370"/>
      <c r="F2" s="370"/>
      <c r="G2" s="370"/>
      <c r="H2" s="370"/>
      <c r="I2" s="370"/>
      <c r="J2" s="370"/>
    </row>
    <row r="4" spans="1:10" x14ac:dyDescent="0.25">
      <c r="A4" s="199" t="s">
        <v>95</v>
      </c>
    </row>
    <row r="5" spans="1:10" ht="7.5" customHeight="1" x14ac:dyDescent="0.25">
      <c r="A5" s="199"/>
    </row>
    <row r="6" spans="1:10" ht="24" customHeight="1" x14ac:dyDescent="0.25">
      <c r="A6" s="200" t="s">
        <v>104</v>
      </c>
    </row>
    <row r="8" spans="1:10" ht="26.25" customHeight="1" x14ac:dyDescent="0.25">
      <c r="B8" s="201" t="s">
        <v>37</v>
      </c>
      <c r="C8" s="201" t="s">
        <v>105</v>
      </c>
      <c r="D8" s="209" t="s">
        <v>96</v>
      </c>
      <c r="E8" s="201" t="s">
        <v>37</v>
      </c>
      <c r="F8" s="201" t="s">
        <v>105</v>
      </c>
    </row>
    <row r="9" spans="1:10" ht="21.95" customHeight="1" x14ac:dyDescent="0.3">
      <c r="A9" s="191" t="s">
        <v>1</v>
      </c>
      <c r="B9" s="202">
        <v>0.3125</v>
      </c>
      <c r="C9" s="202">
        <v>0.4826388888888889</v>
      </c>
      <c r="D9" s="369" t="s">
        <v>116</v>
      </c>
      <c r="E9" s="202">
        <v>0.52430555555555558</v>
      </c>
      <c r="F9" s="202">
        <v>0.77083333333333337</v>
      </c>
      <c r="G9" s="203">
        <f t="shared" ref="G9:G14" si="0">C9-B9+F9-E9</f>
        <v>0.41666666666666674</v>
      </c>
      <c r="H9" s="204" t="s">
        <v>39</v>
      </c>
      <c r="I9" s="250">
        <f t="shared" ref="I9:I14" si="1">G9*24</f>
        <v>10.000000000000002</v>
      </c>
      <c r="J9" s="205" t="s">
        <v>40</v>
      </c>
    </row>
    <row r="10" spans="1:10" ht="21.95" customHeight="1" x14ac:dyDescent="0.3">
      <c r="A10" s="191" t="s">
        <v>2</v>
      </c>
      <c r="B10" s="202">
        <v>0.3125</v>
      </c>
      <c r="C10" s="202">
        <v>0.4826388888888889</v>
      </c>
      <c r="D10" s="369"/>
      <c r="E10" s="202">
        <v>0.52430555555555558</v>
      </c>
      <c r="F10" s="202">
        <v>0.77083333333333337</v>
      </c>
      <c r="G10" s="203">
        <f t="shared" si="0"/>
        <v>0.41666666666666674</v>
      </c>
      <c r="H10" s="204" t="s">
        <v>39</v>
      </c>
      <c r="I10" s="250">
        <f t="shared" si="1"/>
        <v>10.000000000000002</v>
      </c>
      <c r="J10" s="205" t="s">
        <v>40</v>
      </c>
    </row>
    <row r="11" spans="1:10" ht="21.95" customHeight="1" x14ac:dyDescent="0.3">
      <c r="A11" s="191" t="s">
        <v>3</v>
      </c>
      <c r="B11" s="202">
        <v>0</v>
      </c>
      <c r="C11" s="202">
        <v>0</v>
      </c>
      <c r="D11" s="369"/>
      <c r="E11" s="202">
        <v>0</v>
      </c>
      <c r="F11" s="202">
        <v>0</v>
      </c>
      <c r="G11" s="203">
        <f t="shared" si="0"/>
        <v>0</v>
      </c>
      <c r="H11" s="204" t="s">
        <v>39</v>
      </c>
      <c r="I11" s="250">
        <f t="shared" si="1"/>
        <v>0</v>
      </c>
      <c r="J11" s="205" t="s">
        <v>40</v>
      </c>
    </row>
    <row r="12" spans="1:10" ht="21.95" customHeight="1" x14ac:dyDescent="0.3">
      <c r="A12" s="191" t="s">
        <v>4</v>
      </c>
      <c r="B12" s="202">
        <v>0.3125</v>
      </c>
      <c r="C12" s="202">
        <v>0.4826388888888889</v>
      </c>
      <c r="D12" s="369"/>
      <c r="E12" s="202">
        <v>0.52430555555555558</v>
      </c>
      <c r="F12" s="202">
        <v>0.77083333333333337</v>
      </c>
      <c r="G12" s="203">
        <f t="shared" si="0"/>
        <v>0.41666666666666674</v>
      </c>
      <c r="H12" s="204" t="s">
        <v>39</v>
      </c>
      <c r="I12" s="250">
        <f t="shared" si="1"/>
        <v>10.000000000000002</v>
      </c>
      <c r="J12" s="205" t="s">
        <v>40</v>
      </c>
    </row>
    <row r="13" spans="1:10" ht="21.95" customHeight="1" x14ac:dyDescent="0.3">
      <c r="A13" s="191" t="s">
        <v>5</v>
      </c>
      <c r="B13" s="202">
        <v>0.3125</v>
      </c>
      <c r="C13" s="202">
        <v>0.4826388888888889</v>
      </c>
      <c r="D13" s="369"/>
      <c r="E13" s="202">
        <v>0.52430555555555558</v>
      </c>
      <c r="F13" s="202">
        <v>0.77083333333333337</v>
      </c>
      <c r="G13" s="203">
        <f t="shared" si="0"/>
        <v>0.41666666666666674</v>
      </c>
      <c r="H13" s="204" t="s">
        <v>39</v>
      </c>
      <c r="I13" s="250">
        <f t="shared" si="1"/>
        <v>10.000000000000002</v>
      </c>
      <c r="J13" s="205" t="s">
        <v>40</v>
      </c>
    </row>
    <row r="14" spans="1:10" ht="21.95" customHeight="1" x14ac:dyDescent="0.3">
      <c r="A14" s="191" t="s">
        <v>6</v>
      </c>
      <c r="B14" s="202">
        <v>0</v>
      </c>
      <c r="C14" s="202">
        <v>0</v>
      </c>
      <c r="D14" s="369"/>
      <c r="E14" s="202">
        <v>0</v>
      </c>
      <c r="F14" s="202">
        <v>0</v>
      </c>
      <c r="G14" s="203">
        <f t="shared" si="0"/>
        <v>0</v>
      </c>
      <c r="H14" s="204" t="s">
        <v>39</v>
      </c>
      <c r="I14" s="250">
        <f t="shared" si="1"/>
        <v>0</v>
      </c>
      <c r="J14" s="205" t="s">
        <v>40</v>
      </c>
    </row>
    <row r="15" spans="1:10" ht="21.75" customHeight="1" x14ac:dyDescent="0.3">
      <c r="B15" s="276" t="s">
        <v>130</v>
      </c>
      <c r="C15" s="210"/>
      <c r="G15" s="206" t="s">
        <v>7</v>
      </c>
      <c r="H15" s="207" t="s">
        <v>39</v>
      </c>
      <c r="I15" s="250">
        <f>SUM(I9:I14)</f>
        <v>40.000000000000007</v>
      </c>
      <c r="J15" s="205" t="s">
        <v>40</v>
      </c>
    </row>
    <row r="16" spans="1:10" ht="12" customHeight="1" x14ac:dyDescent="0.25"/>
    <row r="17" spans="1:10" ht="18" customHeight="1" x14ac:dyDescent="0.25">
      <c r="A17" s="193" t="s">
        <v>41</v>
      </c>
      <c r="B17" s="192">
        <v>0</v>
      </c>
      <c r="C17" s="194" t="s">
        <v>102</v>
      </c>
    </row>
    <row r="18" spans="1:10" ht="18" customHeight="1" x14ac:dyDescent="0.25">
      <c r="A18" s="195"/>
      <c r="B18" s="196">
        <v>0.3125</v>
      </c>
      <c r="C18" s="197" t="s">
        <v>42</v>
      </c>
      <c r="D18" s="208"/>
      <c r="E18" s="208"/>
      <c r="F18" s="208"/>
      <c r="G18" s="208"/>
      <c r="H18" s="208"/>
      <c r="I18" s="208"/>
      <c r="J18" s="208"/>
    </row>
    <row r="19" spans="1:10" ht="18" customHeight="1" x14ac:dyDescent="0.25">
      <c r="A19" s="195"/>
      <c r="B19" s="211">
        <v>7.5</v>
      </c>
      <c r="C19" s="197" t="s">
        <v>106</v>
      </c>
      <c r="D19" s="208"/>
      <c r="E19" s="208"/>
      <c r="F19" s="208"/>
      <c r="G19" s="208"/>
      <c r="H19" s="208"/>
      <c r="I19" s="208"/>
      <c r="J19" s="208"/>
    </row>
    <row r="20" spans="1:10" ht="18" customHeight="1" x14ac:dyDescent="0.25"/>
    <row r="22" spans="1:10" ht="22.5" customHeight="1" x14ac:dyDescent="0.25">
      <c r="B22" s="200" t="s">
        <v>103</v>
      </c>
    </row>
  </sheetData>
  <mergeCells count="3">
    <mergeCell ref="D9:D14"/>
    <mergeCell ref="B1:J1"/>
    <mergeCell ref="B2:J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1FFFF"/>
    <pageSetUpPr fitToPage="1"/>
  </sheetPr>
  <dimension ref="A1:M38"/>
  <sheetViews>
    <sheetView zoomScaleNormal="100" workbookViewId="0"/>
  </sheetViews>
  <sheetFormatPr baseColWidth="10" defaultRowHeight="12.75" x14ac:dyDescent="0.2"/>
  <cols>
    <col min="1" max="1" width="22.5703125" style="127" customWidth="1"/>
    <col min="2" max="7" width="11.7109375" style="127" customWidth="1"/>
    <col min="8" max="8" width="12.7109375" style="127" customWidth="1"/>
    <col min="9" max="9" width="17" style="127" customWidth="1"/>
    <col min="10" max="16384" width="11.42578125" style="127"/>
  </cols>
  <sheetData>
    <row r="1" spans="1:13" ht="23.25" customHeight="1" x14ac:dyDescent="0.25">
      <c r="A1" s="126" t="s">
        <v>109</v>
      </c>
      <c r="D1" s="348" t="s">
        <v>163</v>
      </c>
      <c r="E1" s="370" t="str">
        <f>'EMBAUCHE CDI ASEP'!C3</f>
        <v>NOM EMPLOYEUR</v>
      </c>
      <c r="F1" s="370"/>
      <c r="G1" s="370"/>
      <c r="H1" s="370"/>
      <c r="I1" s="370"/>
      <c r="J1" s="347"/>
      <c r="K1" s="347"/>
      <c r="L1" s="347"/>
      <c r="M1" s="347"/>
    </row>
    <row r="2" spans="1:13" ht="21.75" customHeight="1" x14ac:dyDescent="0.25">
      <c r="A2" s="128"/>
      <c r="D2" s="348" t="s">
        <v>164</v>
      </c>
      <c r="E2" s="370" t="str">
        <f>'EMBAUCHE CDI ASEP'!C4</f>
        <v xml:space="preserve">Prénom NOM  </v>
      </c>
      <c r="F2" s="370"/>
      <c r="G2" s="370"/>
      <c r="H2" s="370"/>
      <c r="I2" s="370"/>
      <c r="J2" s="347"/>
      <c r="K2" s="347"/>
      <c r="L2" s="347"/>
      <c r="M2" s="347"/>
    </row>
    <row r="3" spans="1:13" ht="24" customHeight="1" x14ac:dyDescent="0.2">
      <c r="A3" s="379" t="s">
        <v>0</v>
      </c>
      <c r="B3" s="379"/>
      <c r="C3" s="379"/>
      <c r="D3" s="379"/>
      <c r="E3" s="379"/>
      <c r="F3" s="379"/>
      <c r="G3" s="379"/>
      <c r="H3" s="379"/>
      <c r="I3" s="379"/>
    </row>
    <row r="4" spans="1:13" ht="21" customHeight="1" x14ac:dyDescent="0.2">
      <c r="A4" s="380" t="s">
        <v>123</v>
      </c>
      <c r="B4" s="380"/>
      <c r="C4" s="380"/>
      <c r="D4" s="380"/>
      <c r="E4" s="380"/>
      <c r="F4" s="380"/>
      <c r="G4" s="380"/>
      <c r="H4" s="380"/>
      <c r="I4" s="380"/>
    </row>
    <row r="5" spans="1:13" ht="8.25" customHeight="1" x14ac:dyDescent="0.2">
      <c r="A5" s="377" t="s">
        <v>112</v>
      </c>
      <c r="B5" s="377"/>
      <c r="C5" s="377"/>
      <c r="D5" s="377"/>
      <c r="E5" s="377"/>
      <c r="F5" s="377"/>
      <c r="G5" s="381">
        <f>SUM(B8:F8)</f>
        <v>140</v>
      </c>
      <c r="H5" s="129"/>
      <c r="I5" s="129"/>
    </row>
    <row r="6" spans="1:13" ht="9" customHeight="1" thickBot="1" x14ac:dyDescent="0.25">
      <c r="A6" s="378"/>
      <c r="B6" s="378"/>
      <c r="C6" s="378"/>
      <c r="D6" s="378"/>
      <c r="E6" s="378"/>
      <c r="F6" s="378"/>
      <c r="G6" s="382"/>
      <c r="H6" s="130"/>
      <c r="I6" s="130"/>
    </row>
    <row r="7" spans="1:13" ht="15.75" customHeight="1" x14ac:dyDescent="0.2">
      <c r="A7" s="383" t="s">
        <v>99</v>
      </c>
      <c r="B7" s="131" t="s">
        <v>1</v>
      </c>
      <c r="C7" s="132" t="s">
        <v>2</v>
      </c>
      <c r="D7" s="131" t="s">
        <v>3</v>
      </c>
      <c r="E7" s="132" t="s">
        <v>4</v>
      </c>
      <c r="F7" s="133" t="s">
        <v>5</v>
      </c>
      <c r="G7" s="131" t="s">
        <v>6</v>
      </c>
      <c r="H7" s="134" t="s">
        <v>7</v>
      </c>
      <c r="I7" s="135" t="s">
        <v>29</v>
      </c>
    </row>
    <row r="8" spans="1:13" ht="15" customHeight="1" x14ac:dyDescent="0.2">
      <c r="A8" s="384"/>
      <c r="B8" s="136">
        <f>B21</f>
        <v>34</v>
      </c>
      <c r="C8" s="136">
        <f>C21</f>
        <v>36</v>
      </c>
      <c r="D8" s="137">
        <v>0</v>
      </c>
      <c r="E8" s="136">
        <f>E21</f>
        <v>35</v>
      </c>
      <c r="F8" s="136">
        <f>F21</f>
        <v>35</v>
      </c>
      <c r="G8" s="137">
        <v>0</v>
      </c>
      <c r="H8" s="138" t="s">
        <v>8</v>
      </c>
      <c r="I8" s="139" t="s">
        <v>9</v>
      </c>
    </row>
    <row r="9" spans="1:13" ht="21.95" customHeight="1" x14ac:dyDescent="0.2">
      <c r="A9" s="140" t="s">
        <v>117</v>
      </c>
      <c r="B9" s="141">
        <v>4</v>
      </c>
      <c r="C9" s="141">
        <v>4</v>
      </c>
      <c r="D9" s="141">
        <v>4</v>
      </c>
      <c r="E9" s="141">
        <v>4</v>
      </c>
      <c r="F9" s="141">
        <v>4</v>
      </c>
      <c r="G9" s="141">
        <v>4</v>
      </c>
      <c r="H9" s="142">
        <f t="shared" ref="H9:H12" si="0">SUM(B9:G9)</f>
        <v>24</v>
      </c>
      <c r="I9" s="143"/>
    </row>
    <row r="10" spans="1:13" ht="21.95" customHeight="1" x14ac:dyDescent="0.2">
      <c r="A10" s="144" t="s">
        <v>10</v>
      </c>
      <c r="B10" s="141">
        <v>3</v>
      </c>
      <c r="C10" s="141">
        <v>3</v>
      </c>
      <c r="D10" s="141">
        <v>3</v>
      </c>
      <c r="E10" s="141">
        <v>3</v>
      </c>
      <c r="F10" s="141">
        <v>3</v>
      </c>
      <c r="G10" s="141">
        <v>3</v>
      </c>
      <c r="H10" s="142">
        <f t="shared" si="0"/>
        <v>18</v>
      </c>
      <c r="I10" s="143"/>
    </row>
    <row r="11" spans="1:13" ht="21.95" customHeight="1" x14ac:dyDescent="0.2">
      <c r="A11" s="144" t="s">
        <v>11</v>
      </c>
      <c r="B11" s="141">
        <v>4</v>
      </c>
      <c r="C11" s="141">
        <v>4</v>
      </c>
      <c r="D11" s="141">
        <v>4</v>
      </c>
      <c r="E11" s="141">
        <v>4</v>
      </c>
      <c r="F11" s="141">
        <v>3</v>
      </c>
      <c r="G11" s="141">
        <v>3</v>
      </c>
      <c r="H11" s="142">
        <f t="shared" si="0"/>
        <v>22</v>
      </c>
      <c r="I11" s="145" t="s">
        <v>120</v>
      </c>
    </row>
    <row r="12" spans="1:13" ht="21.95" customHeight="1" x14ac:dyDescent="0.2">
      <c r="A12" s="144" t="s">
        <v>12</v>
      </c>
      <c r="B12" s="141">
        <v>3</v>
      </c>
      <c r="C12" s="141">
        <v>3</v>
      </c>
      <c r="D12" s="141">
        <v>3</v>
      </c>
      <c r="E12" s="141">
        <v>3</v>
      </c>
      <c r="F12" s="141">
        <v>4</v>
      </c>
      <c r="G12" s="141">
        <v>3</v>
      </c>
      <c r="H12" s="142">
        <f t="shared" si="0"/>
        <v>19</v>
      </c>
      <c r="I12" s="146" t="s">
        <v>121</v>
      </c>
    </row>
    <row r="13" spans="1:13" ht="21.95" customHeight="1" x14ac:dyDescent="0.2">
      <c r="A13" s="147" t="s">
        <v>118</v>
      </c>
      <c r="B13" s="141">
        <v>4</v>
      </c>
      <c r="C13" s="141">
        <v>4</v>
      </c>
      <c r="D13" s="141">
        <v>4</v>
      </c>
      <c r="E13" s="141">
        <v>3</v>
      </c>
      <c r="F13" s="141">
        <v>3</v>
      </c>
      <c r="G13" s="141">
        <v>4</v>
      </c>
      <c r="H13" s="148">
        <f t="shared" ref="H13:H19" si="1">SUM(B13:G13)</f>
        <v>22</v>
      </c>
      <c r="I13" s="139" t="s">
        <v>122</v>
      </c>
    </row>
    <row r="14" spans="1:13" ht="21.95" customHeight="1" x14ac:dyDescent="0.2">
      <c r="A14" s="144" t="s">
        <v>13</v>
      </c>
      <c r="B14" s="141">
        <v>3</v>
      </c>
      <c r="C14" s="141">
        <v>3</v>
      </c>
      <c r="D14" s="141">
        <v>3</v>
      </c>
      <c r="E14" s="141">
        <v>4</v>
      </c>
      <c r="F14" s="141">
        <v>4</v>
      </c>
      <c r="G14" s="141">
        <v>4</v>
      </c>
      <c r="H14" s="142">
        <f t="shared" si="1"/>
        <v>21</v>
      </c>
      <c r="I14" s="139"/>
    </row>
    <row r="15" spans="1:13" ht="21.95" customHeight="1" x14ac:dyDescent="0.2">
      <c r="A15" s="144" t="s">
        <v>14</v>
      </c>
      <c r="B15" s="141">
        <v>3</v>
      </c>
      <c r="C15" s="141">
        <v>3</v>
      </c>
      <c r="D15" s="141">
        <v>3</v>
      </c>
      <c r="E15" s="141">
        <v>3</v>
      </c>
      <c r="F15" s="141">
        <v>3</v>
      </c>
      <c r="G15" s="141">
        <v>3</v>
      </c>
      <c r="H15" s="142">
        <f t="shared" si="1"/>
        <v>18</v>
      </c>
      <c r="I15" s="145"/>
    </row>
    <row r="16" spans="1:13" ht="21.95" customHeight="1" x14ac:dyDescent="0.2">
      <c r="A16" s="144" t="s">
        <v>15</v>
      </c>
      <c r="B16" s="141">
        <v>2</v>
      </c>
      <c r="C16" s="141">
        <v>3</v>
      </c>
      <c r="D16" s="141">
        <v>3</v>
      </c>
      <c r="E16" s="141">
        <v>3</v>
      </c>
      <c r="F16" s="141">
        <v>3</v>
      </c>
      <c r="G16" s="141">
        <v>2</v>
      </c>
      <c r="H16" s="142">
        <f t="shared" si="1"/>
        <v>16</v>
      </c>
      <c r="I16" s="145" t="s">
        <v>197</v>
      </c>
    </row>
    <row r="17" spans="1:9" ht="21.95" customHeight="1" x14ac:dyDescent="0.2">
      <c r="A17" s="147" t="s">
        <v>53</v>
      </c>
      <c r="B17" s="141">
        <v>3</v>
      </c>
      <c r="C17" s="141">
        <v>4</v>
      </c>
      <c r="D17" s="141">
        <v>3</v>
      </c>
      <c r="E17" s="141">
        <v>3</v>
      </c>
      <c r="F17" s="141">
        <v>3</v>
      </c>
      <c r="G17" s="141">
        <v>2</v>
      </c>
      <c r="H17" s="142">
        <f t="shared" si="1"/>
        <v>18</v>
      </c>
      <c r="I17" s="145" t="s">
        <v>127</v>
      </c>
    </row>
    <row r="18" spans="1:9" ht="21.95" customHeight="1" x14ac:dyDescent="0.2">
      <c r="A18" s="147" t="s">
        <v>54</v>
      </c>
      <c r="B18" s="141">
        <v>4</v>
      </c>
      <c r="C18" s="141">
        <v>4</v>
      </c>
      <c r="D18" s="141">
        <v>4</v>
      </c>
      <c r="E18" s="141">
        <v>4</v>
      </c>
      <c r="F18" s="141">
        <v>4</v>
      </c>
      <c r="G18" s="141">
        <v>5</v>
      </c>
      <c r="H18" s="142">
        <f t="shared" si="1"/>
        <v>25</v>
      </c>
      <c r="I18" s="145"/>
    </row>
    <row r="19" spans="1:9" ht="21.95" customHeight="1" x14ac:dyDescent="0.2">
      <c r="A19" s="144" t="s">
        <v>51</v>
      </c>
      <c r="B19" s="141">
        <v>1</v>
      </c>
      <c r="C19" s="141">
        <v>1</v>
      </c>
      <c r="D19" s="141">
        <v>1</v>
      </c>
      <c r="E19" s="141">
        <v>1</v>
      </c>
      <c r="F19" s="141">
        <v>1</v>
      </c>
      <c r="G19" s="141">
        <v>1</v>
      </c>
      <c r="H19" s="142">
        <f t="shared" si="1"/>
        <v>6</v>
      </c>
      <c r="I19" s="145" t="s">
        <v>125</v>
      </c>
    </row>
    <row r="20" spans="1:9" ht="21.95" customHeight="1" thickBot="1" x14ac:dyDescent="0.25">
      <c r="A20" s="147" t="s">
        <v>52</v>
      </c>
      <c r="B20" s="149">
        <v>0</v>
      </c>
      <c r="C20" s="149">
        <v>0</v>
      </c>
      <c r="D20" s="150">
        <v>0</v>
      </c>
      <c r="E20" s="149">
        <v>0</v>
      </c>
      <c r="F20" s="149">
        <v>0</v>
      </c>
      <c r="G20" s="149">
        <v>0</v>
      </c>
      <c r="H20" s="142">
        <f>SUM(B20:G20)</f>
        <v>0</v>
      </c>
      <c r="I20" s="145" t="s">
        <v>126</v>
      </c>
    </row>
    <row r="21" spans="1:9" ht="30" customHeight="1" thickBot="1" x14ac:dyDescent="0.25">
      <c r="A21" s="151" t="s">
        <v>119</v>
      </c>
      <c r="B21" s="152">
        <f t="shared" ref="B21:H21" si="2">SUM(B9:B20)</f>
        <v>34</v>
      </c>
      <c r="C21" s="152">
        <f t="shared" si="2"/>
        <v>36</v>
      </c>
      <c r="D21" s="152">
        <f t="shared" si="2"/>
        <v>35</v>
      </c>
      <c r="E21" s="152">
        <f t="shared" si="2"/>
        <v>35</v>
      </c>
      <c r="F21" s="152">
        <f t="shared" si="2"/>
        <v>35</v>
      </c>
      <c r="G21" s="153">
        <f t="shared" si="2"/>
        <v>34</v>
      </c>
      <c r="H21" s="154">
        <f t="shared" si="2"/>
        <v>209</v>
      </c>
      <c r="I21" s="155" t="s">
        <v>36</v>
      </c>
    </row>
    <row r="22" spans="1:9" s="161" customFormat="1" ht="31.5" customHeight="1" thickBot="1" x14ac:dyDescent="0.3">
      <c r="A22" s="156" t="s">
        <v>38</v>
      </c>
      <c r="B22" s="157">
        <f>'1- RÉPARTITION HEBDOMADAIRE'!I9</f>
        <v>10.000000000000002</v>
      </c>
      <c r="C22" s="157">
        <f>'1- RÉPARTITION HEBDOMADAIRE'!I10</f>
        <v>10.000000000000002</v>
      </c>
      <c r="D22" s="157">
        <f>'1- RÉPARTITION HEBDOMADAIRE'!I11</f>
        <v>0</v>
      </c>
      <c r="E22" s="157">
        <f>'1- RÉPARTITION HEBDOMADAIRE'!I12</f>
        <v>10.000000000000002</v>
      </c>
      <c r="F22" s="157">
        <f>'1- RÉPARTITION HEBDOMADAIRE'!I13</f>
        <v>10.000000000000002</v>
      </c>
      <c r="G22" s="158">
        <f>'1- RÉPARTITION HEBDOMADAIRE'!I14</f>
        <v>0</v>
      </c>
      <c r="H22" s="159">
        <f>SUM(B22:G22)</f>
        <v>40.000000000000007</v>
      </c>
      <c r="I22" s="160" t="s">
        <v>30</v>
      </c>
    </row>
    <row r="23" spans="1:9" s="161" customFormat="1" ht="30" customHeight="1" thickBot="1" x14ac:dyDescent="0.3">
      <c r="A23" s="162" t="s">
        <v>16</v>
      </c>
      <c r="B23" s="163">
        <f>B21*B22</f>
        <v>340.00000000000006</v>
      </c>
      <c r="C23" s="163">
        <f>C21*C22</f>
        <v>360.00000000000006</v>
      </c>
      <c r="D23" s="163">
        <f t="shared" ref="D23:G23" si="3">D21*D22</f>
        <v>0</v>
      </c>
      <c r="E23" s="163">
        <f t="shared" si="3"/>
        <v>350.00000000000006</v>
      </c>
      <c r="F23" s="163">
        <f t="shared" si="3"/>
        <v>350.00000000000006</v>
      </c>
      <c r="G23" s="163">
        <f t="shared" si="3"/>
        <v>0</v>
      </c>
      <c r="H23" s="248">
        <f>SUM(B23:G23)</f>
        <v>1400.0000000000002</v>
      </c>
      <c r="I23" s="164" t="s">
        <v>32</v>
      </c>
    </row>
    <row r="24" spans="1:9" s="161" customFormat="1" ht="13.5" customHeight="1" thickBot="1" x14ac:dyDescent="0.3">
      <c r="A24" s="165"/>
      <c r="B24" s="165"/>
      <c r="C24" s="165"/>
      <c r="D24" s="165"/>
      <c r="E24" s="165"/>
      <c r="F24" s="165"/>
      <c r="G24" s="165"/>
      <c r="H24" s="166"/>
      <c r="I24" s="167"/>
    </row>
    <row r="25" spans="1:9" s="161" customFormat="1" ht="30" customHeight="1" thickBot="1" x14ac:dyDescent="0.3">
      <c r="A25" s="168" t="s">
        <v>35</v>
      </c>
      <c r="B25" s="169" t="s">
        <v>17</v>
      </c>
      <c r="C25" s="169" t="s">
        <v>18</v>
      </c>
      <c r="D25" s="169" t="s">
        <v>19</v>
      </c>
      <c r="E25" s="169" t="s">
        <v>20</v>
      </c>
      <c r="F25" s="169" t="s">
        <v>21</v>
      </c>
      <c r="G25" s="169" t="s">
        <v>22</v>
      </c>
      <c r="H25" s="170"/>
    </row>
    <row r="26" spans="1:9" s="161" customFormat="1" ht="31.5" customHeight="1" thickBot="1" x14ac:dyDescent="0.3">
      <c r="A26" s="171" t="s">
        <v>34</v>
      </c>
      <c r="B26" s="172">
        <v>6</v>
      </c>
      <c r="C26" s="173">
        <v>6</v>
      </c>
      <c r="D26" s="173">
        <v>6</v>
      </c>
      <c r="E26" s="173">
        <v>4.8</v>
      </c>
      <c r="F26" s="173">
        <v>6</v>
      </c>
      <c r="G26" s="174">
        <v>6</v>
      </c>
      <c r="H26" s="175">
        <f>SUM(B26:G26)</f>
        <v>34.799999999999997</v>
      </c>
      <c r="I26" s="176" t="s">
        <v>31</v>
      </c>
    </row>
    <row r="27" spans="1:9" s="161" customFormat="1" ht="11.25" customHeight="1" thickBot="1" x14ac:dyDescent="0.3">
      <c r="A27" s="177"/>
      <c r="B27" s="178"/>
      <c r="C27" s="178"/>
      <c r="D27" s="178"/>
      <c r="E27" s="178"/>
    </row>
    <row r="28" spans="1:9" s="161" customFormat="1" ht="33" customHeight="1" thickTop="1" thickBot="1" x14ac:dyDescent="0.3">
      <c r="B28" s="178"/>
      <c r="C28" s="375" t="s">
        <v>100</v>
      </c>
      <c r="D28" s="376"/>
      <c r="E28" s="349">
        <v>0</v>
      </c>
      <c r="F28" s="179" t="s">
        <v>101</v>
      </c>
      <c r="G28" s="165" t="s">
        <v>7</v>
      </c>
      <c r="H28" s="247">
        <f>H23+H26+E28</f>
        <v>1434.8000000000002</v>
      </c>
      <c r="I28" s="180" t="s">
        <v>97</v>
      </c>
    </row>
    <row r="29" spans="1:9" s="161" customFormat="1" ht="10.5" customHeight="1" thickBot="1" x14ac:dyDescent="0.3">
      <c r="A29" s="181"/>
      <c r="B29" s="178"/>
      <c r="F29" s="182"/>
      <c r="G29" s="183"/>
      <c r="H29" s="183"/>
      <c r="I29" s="183"/>
    </row>
    <row r="30" spans="1:9" s="161" customFormat="1" ht="24.75" customHeight="1" thickBot="1" x14ac:dyDescent="0.3">
      <c r="A30" s="184" t="s">
        <v>41</v>
      </c>
      <c r="B30" s="385" t="s">
        <v>33</v>
      </c>
      <c r="C30" s="386"/>
      <c r="D30" s="185" t="s">
        <v>45</v>
      </c>
      <c r="E30" s="186"/>
      <c r="F30" s="186"/>
      <c r="G30" s="187"/>
      <c r="H30" s="187"/>
      <c r="I30" s="127"/>
    </row>
    <row r="31" spans="1:9" s="161" customFormat="1" ht="15.75" customHeight="1" thickBot="1" x14ac:dyDescent="0.3">
      <c r="A31" s="184"/>
      <c r="B31" s="188"/>
      <c r="C31" s="188" t="s">
        <v>49</v>
      </c>
      <c r="D31" s="189" t="s">
        <v>50</v>
      </c>
      <c r="E31" s="183"/>
      <c r="F31" s="183"/>
      <c r="G31" s="127"/>
      <c r="H31" s="127"/>
      <c r="I31" s="127"/>
    </row>
    <row r="32" spans="1:9" ht="24.75" customHeight="1" thickBot="1" x14ac:dyDescent="0.25">
      <c r="B32" s="373" t="s">
        <v>46</v>
      </c>
      <c r="C32" s="374"/>
      <c r="D32" s="190" t="s">
        <v>44</v>
      </c>
    </row>
    <row r="33" spans="2:4" ht="24.75" customHeight="1" thickTop="1" thickBot="1" x14ac:dyDescent="0.25">
      <c r="B33" s="371" t="s">
        <v>43</v>
      </c>
      <c r="C33" s="372"/>
      <c r="D33" s="190" t="s">
        <v>98</v>
      </c>
    </row>
    <row r="34" spans="2:4" ht="5.25" customHeight="1" thickTop="1" x14ac:dyDescent="0.2">
      <c r="B34" s="188"/>
    </row>
    <row r="35" spans="2:4" ht="18" customHeight="1" x14ac:dyDescent="0.2">
      <c r="B35" s="188"/>
    </row>
    <row r="36" spans="2:4" ht="21" customHeight="1" x14ac:dyDescent="0.2"/>
    <row r="37" spans="2:4" ht="34.5" customHeight="1" x14ac:dyDescent="0.2"/>
    <row r="38" spans="2:4" ht="28.5" customHeight="1" x14ac:dyDescent="0.2"/>
  </sheetData>
  <mergeCells count="11">
    <mergeCell ref="E1:I1"/>
    <mergeCell ref="E2:I2"/>
    <mergeCell ref="B33:C33"/>
    <mergeCell ref="B32:C32"/>
    <mergeCell ref="C28:D28"/>
    <mergeCell ref="A5:F6"/>
    <mergeCell ref="A3:I3"/>
    <mergeCell ref="A4:I4"/>
    <mergeCell ref="G5:G6"/>
    <mergeCell ref="A7:A8"/>
    <mergeCell ref="B30:C30"/>
  </mergeCells>
  <printOptions horizontalCentered="1" verticalCentered="1"/>
  <pageMargins left="0.19685039370078741" right="0.19685039370078741" top="0.59055118110236227" bottom="0.59055118110236227" header="0.51181102362204722" footer="0.51181102362204722"/>
  <pageSetup paperSize="9" scale="83" orientation="portrait" r:id="rId1"/>
  <headerFooter alignWithMargins="0">
    <oddHeader>&amp;L&amp;"Cambria,Gras"
&amp;C&amp;"-,Gras"&amp;12PROGRAMME DE REPARTITION DE LA DUREE DE TRAVAIL (PRDT)</oddHeader>
    <oddFooter>&amp;L&amp;D&amp;R&amp;"Calibri,Normal"&amp;9&amp;F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BFF"/>
    <pageSetUpPr fitToPage="1"/>
  </sheetPr>
  <dimension ref="A1:H22"/>
  <sheetViews>
    <sheetView workbookViewId="0">
      <selection activeCell="A20" sqref="A20"/>
    </sheetView>
  </sheetViews>
  <sheetFormatPr baseColWidth="10" defaultRowHeight="17.25" x14ac:dyDescent="0.3"/>
  <cols>
    <col min="1" max="1" width="21" style="222" customWidth="1"/>
    <col min="2" max="2" width="18.42578125" style="222" customWidth="1"/>
    <col min="3" max="3" width="21.42578125" style="222" customWidth="1"/>
    <col min="4" max="4" width="14.140625" style="222" customWidth="1"/>
    <col min="5" max="5" width="14.42578125" style="222" customWidth="1"/>
    <col min="6" max="6" width="18.5703125" style="222" customWidth="1"/>
    <col min="7" max="7" width="13.85546875" style="222" customWidth="1"/>
    <col min="8" max="8" width="14.140625" style="222" customWidth="1"/>
    <col min="9" max="16384" width="11.42578125" style="222"/>
  </cols>
  <sheetData>
    <row r="1" spans="1:7" ht="29.25" customHeight="1" x14ac:dyDescent="0.3">
      <c r="A1" s="221" t="s">
        <v>166</v>
      </c>
      <c r="C1" s="387" t="str">
        <f>'EMBAUCHE CDI ASEP'!C3</f>
        <v>NOM EMPLOYEUR</v>
      </c>
      <c r="D1" s="387"/>
      <c r="E1" s="387"/>
      <c r="F1" s="387"/>
    </row>
    <row r="2" spans="1:7" ht="27" customHeight="1" x14ac:dyDescent="0.3">
      <c r="A2" s="232" t="s">
        <v>107</v>
      </c>
    </row>
    <row r="3" spans="1:7" ht="16.5" customHeight="1" thickBot="1" x14ac:dyDescent="0.35"/>
    <row r="4" spans="1:7" ht="51.75" customHeight="1" thickTop="1" thickBot="1" x14ac:dyDescent="0.35">
      <c r="A4" s="233" t="s">
        <v>23</v>
      </c>
      <c r="B4" s="223"/>
      <c r="C4" s="230" t="s">
        <v>110</v>
      </c>
      <c r="D4" s="224" t="s">
        <v>24</v>
      </c>
      <c r="E4" s="242" t="s">
        <v>113</v>
      </c>
      <c r="F4" s="231" t="s">
        <v>25</v>
      </c>
      <c r="G4" s="231" t="s">
        <v>26</v>
      </c>
    </row>
    <row r="5" spans="1:7" ht="30" customHeight="1" thickBot="1" x14ac:dyDescent="0.35">
      <c r="A5" s="223"/>
      <c r="B5" s="212" t="s">
        <v>27</v>
      </c>
      <c r="C5" s="217">
        <v>1477</v>
      </c>
      <c r="D5" s="213">
        <v>1</v>
      </c>
      <c r="E5" s="243">
        <v>1470</v>
      </c>
      <c r="F5" s="218">
        <f>D5*35</f>
        <v>35</v>
      </c>
      <c r="G5" s="218">
        <f>35*4.3333</f>
        <v>151.66550000000001</v>
      </c>
    </row>
    <row r="6" spans="1:7" ht="30" customHeight="1" thickTop="1" thickBot="1" x14ac:dyDescent="0.35">
      <c r="A6" s="219" t="s">
        <v>94</v>
      </c>
      <c r="B6" s="214" t="str">
        <f>IF(C6&lt;C5,"TEMPS PARTIEL",B5)</f>
        <v>TEMPS PARTIEL</v>
      </c>
      <c r="C6" s="249">
        <f>'2- DURÉE ANNUELLE '!H28</f>
        <v>1434.8000000000002</v>
      </c>
      <c r="D6" s="220">
        <f>ROUND(C6/C5,5)</f>
        <v>0.97143000000000002</v>
      </c>
      <c r="E6" s="244">
        <f>C6/C5*E5</f>
        <v>1428.0000000000002</v>
      </c>
      <c r="F6" s="215">
        <f>ROUND(D6*F5,3)</f>
        <v>34</v>
      </c>
      <c r="G6" s="216">
        <f>ROUND(F6*52/12,2)</f>
        <v>147.33000000000001</v>
      </c>
    </row>
    <row r="7" spans="1:7" ht="18" thickTop="1" x14ac:dyDescent="0.3">
      <c r="A7" s="225"/>
      <c r="B7" s="226"/>
      <c r="C7" s="227" t="s">
        <v>28</v>
      </c>
      <c r="D7" s="228"/>
      <c r="E7" s="228" t="s">
        <v>28</v>
      </c>
      <c r="F7" s="228" t="s">
        <v>28</v>
      </c>
    </row>
    <row r="8" spans="1:7" ht="10.5" customHeight="1" x14ac:dyDescent="0.3"/>
    <row r="9" spans="1:7" ht="9.75" customHeight="1" x14ac:dyDescent="0.3"/>
    <row r="10" spans="1:7" ht="15.75" customHeight="1" x14ac:dyDescent="0.3">
      <c r="A10" s="222" t="s">
        <v>55</v>
      </c>
    </row>
    <row r="11" spans="1:7" ht="11.25" customHeight="1" x14ac:dyDescent="0.3"/>
    <row r="13" spans="1:7" ht="29.25" customHeight="1" x14ac:dyDescent="0.3">
      <c r="A13" s="292" t="s">
        <v>171</v>
      </c>
      <c r="B13" s="292"/>
      <c r="C13" s="293" t="s">
        <v>47</v>
      </c>
      <c r="D13" s="389" t="str">
        <f>'EMBAUCHE CDI ASEP'!C4</f>
        <v xml:space="preserve">Prénom NOM  </v>
      </c>
      <c r="E13" s="390"/>
      <c r="F13" s="390"/>
      <c r="G13" s="391"/>
    </row>
    <row r="14" spans="1:7" ht="29.25" customHeight="1" x14ac:dyDescent="0.3">
      <c r="A14" s="292"/>
      <c r="B14" s="292"/>
      <c r="C14" s="293"/>
      <c r="D14" s="293"/>
      <c r="E14" s="293"/>
      <c r="F14" s="293"/>
      <c r="G14" s="293"/>
    </row>
    <row r="15" spans="1:7" ht="29.25" customHeight="1" x14ac:dyDescent="0.3">
      <c r="A15" s="292"/>
      <c r="B15" s="292"/>
      <c r="C15" s="294" t="s">
        <v>172</v>
      </c>
      <c r="D15" s="392" t="s">
        <v>56</v>
      </c>
      <c r="E15" s="393"/>
      <c r="F15" s="393"/>
      <c r="G15" s="394"/>
    </row>
    <row r="16" spans="1:7" ht="29.25" customHeight="1" x14ac:dyDescent="0.3">
      <c r="A16" s="292"/>
      <c r="B16" s="292"/>
    </row>
    <row r="17" spans="1:8" ht="29.25" customHeight="1" x14ac:dyDescent="0.3">
      <c r="A17" s="292"/>
      <c r="B17" s="292"/>
      <c r="C17" s="292"/>
      <c r="D17" s="292"/>
      <c r="E17" s="292"/>
      <c r="F17" s="292"/>
    </row>
    <row r="18" spans="1:8" x14ac:dyDescent="0.3">
      <c r="A18" s="295"/>
      <c r="B18" s="295" t="s">
        <v>108</v>
      </c>
      <c r="C18" s="388">
        <f ca="1">TODAY()</f>
        <v>45173</v>
      </c>
      <c r="D18" s="388"/>
      <c r="E18" s="388"/>
      <c r="F18" s="292"/>
    </row>
    <row r="19" spans="1:8" x14ac:dyDescent="0.3">
      <c r="A19" s="292"/>
      <c r="B19" s="292"/>
      <c r="C19" s="292"/>
      <c r="D19" s="292"/>
      <c r="E19" s="292"/>
      <c r="F19" s="292"/>
    </row>
    <row r="20" spans="1:8" ht="21.75" customHeight="1" x14ac:dyDescent="0.3">
      <c r="A20" s="296" t="s">
        <v>169</v>
      </c>
      <c r="B20" s="292"/>
      <c r="C20" s="292"/>
      <c r="D20" s="292"/>
      <c r="E20" s="292"/>
      <c r="F20" s="292"/>
      <c r="G20" s="229"/>
      <c r="H20" s="229"/>
    </row>
    <row r="21" spans="1:8" ht="15.75" customHeight="1" x14ac:dyDescent="0.3">
      <c r="A21" s="229"/>
      <c r="B21" s="229"/>
      <c r="C21" s="229"/>
      <c r="D21" s="229"/>
      <c r="E21" s="229"/>
      <c r="F21" s="229"/>
      <c r="G21" s="229"/>
      <c r="H21" s="229"/>
    </row>
    <row r="22" spans="1:8" ht="18.75" x14ac:dyDescent="0.3">
      <c r="A22" s="291"/>
    </row>
  </sheetData>
  <mergeCells count="4">
    <mergeCell ref="C1:F1"/>
    <mergeCell ref="C18:E18"/>
    <mergeCell ref="D13:G13"/>
    <mergeCell ref="D15:G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Q143"/>
  <sheetViews>
    <sheetView workbookViewId="0">
      <selection activeCell="E18" sqref="E18"/>
    </sheetView>
  </sheetViews>
  <sheetFormatPr baseColWidth="10" defaultColWidth="8" defaultRowHeight="12" x14ac:dyDescent="0.2"/>
  <cols>
    <col min="1" max="1" width="12.7109375" style="2" bestFit="1" customWidth="1"/>
    <col min="2" max="2" width="16" style="2" customWidth="1"/>
    <col min="3" max="3" width="16.42578125" style="2" customWidth="1"/>
    <col min="4" max="4" width="15.85546875" style="2" customWidth="1"/>
    <col min="5" max="5" width="9.85546875" style="2" customWidth="1"/>
    <col min="6" max="6" width="10.140625" style="2" customWidth="1"/>
    <col min="7" max="7" width="13.28515625" style="2" customWidth="1"/>
    <col min="8" max="8" width="7.7109375" style="2" customWidth="1"/>
    <col min="9" max="9" width="9.7109375" style="2" customWidth="1"/>
    <col min="10" max="10" width="7.7109375" style="2" customWidth="1"/>
    <col min="11" max="11" width="10.140625" style="2" customWidth="1"/>
    <col min="12" max="12" width="6.28515625" style="2" customWidth="1"/>
    <col min="13" max="14" width="8" style="2"/>
    <col min="15" max="15" width="10.42578125" style="2" bestFit="1" customWidth="1"/>
    <col min="16" max="16" width="8" style="2"/>
    <col min="17" max="17" width="10.42578125" style="2" bestFit="1" customWidth="1"/>
    <col min="18" max="16384" width="8" style="2"/>
  </cols>
  <sheetData>
    <row r="1" spans="1:17" ht="9.75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7" ht="22.5" customHeight="1" x14ac:dyDescent="0.3">
      <c r="A2" s="114"/>
      <c r="B2" s="3" t="s">
        <v>114</v>
      </c>
      <c r="C2" s="1"/>
      <c r="D2" s="395" t="str">
        <f>'3- RÉSULTATS avec HORAIRE PAYÉ'!C1</f>
        <v>NOM EMPLOYEUR</v>
      </c>
      <c r="E2" s="396"/>
      <c r="F2" s="396"/>
      <c r="G2" s="396"/>
      <c r="H2" s="397"/>
      <c r="I2" s="253"/>
      <c r="J2" s="253"/>
      <c r="K2" s="253"/>
      <c r="L2" s="1"/>
    </row>
    <row r="3" spans="1:17" ht="6.75" customHeight="1" thickBot="1" x14ac:dyDescent="0.3">
      <c r="A3" s="4"/>
      <c r="B3" s="1"/>
      <c r="C3" s="1"/>
      <c r="D3" s="398"/>
      <c r="E3" s="399"/>
      <c r="F3" s="399"/>
      <c r="G3" s="399"/>
      <c r="H3" s="400"/>
      <c r="I3" s="1"/>
      <c r="J3" s="1"/>
      <c r="K3" s="1"/>
      <c r="L3" s="1"/>
    </row>
    <row r="4" spans="1:17" ht="17.25" customHeight="1" x14ac:dyDescent="0.3">
      <c r="A4" s="413" t="str">
        <f>'3- RÉSULTATS avec HORAIRE PAYÉ'!D15</f>
        <v>Agent de service en école privée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</row>
    <row r="5" spans="1:17" ht="6" customHeight="1" thickBot="1" x14ac:dyDescent="0.3">
      <c r="A5" s="5"/>
      <c r="B5" s="4"/>
      <c r="C5" s="4"/>
      <c r="D5" s="4"/>
      <c r="E5" s="6"/>
      <c r="F5" s="7"/>
      <c r="G5" s="8"/>
      <c r="H5" s="4"/>
      <c r="I5" s="1"/>
      <c r="J5" s="1"/>
      <c r="K5" s="1"/>
      <c r="L5" s="1"/>
    </row>
    <row r="6" spans="1:17" ht="21" customHeight="1" x14ac:dyDescent="0.2">
      <c r="B6" s="254" t="s">
        <v>57</v>
      </c>
      <c r="C6" s="6"/>
      <c r="D6" s="401" t="str">
        <f>'3- RÉSULTATS avec HORAIRE PAYÉ'!D13</f>
        <v xml:space="preserve">Prénom NOM  </v>
      </c>
      <c r="E6" s="402"/>
      <c r="F6" s="402"/>
      <c r="G6" s="402"/>
      <c r="H6" s="403"/>
      <c r="I6" s="9"/>
      <c r="J6" s="9"/>
      <c r="K6" s="1"/>
      <c r="L6" s="1"/>
    </row>
    <row r="7" spans="1:17" ht="7.5" customHeight="1" thickBot="1" x14ac:dyDescent="0.25">
      <c r="A7" s="1"/>
      <c r="B7" s="1"/>
      <c r="C7" s="1"/>
      <c r="D7" s="404"/>
      <c r="E7" s="405"/>
      <c r="F7" s="405"/>
      <c r="G7" s="405"/>
      <c r="H7" s="406"/>
      <c r="I7" s="1"/>
      <c r="J7" s="12"/>
      <c r="K7" s="13"/>
      <c r="L7" s="14"/>
    </row>
    <row r="8" spans="1:17" s="16" customFormat="1" ht="18" customHeight="1" x14ac:dyDescent="0.2">
      <c r="A8" s="9" t="s">
        <v>58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P8" s="17"/>
    </row>
    <row r="9" spans="1:17" x14ac:dyDescent="0.2">
      <c r="A9" s="1"/>
      <c r="B9" s="1"/>
      <c r="C9" s="1"/>
      <c r="D9" s="1"/>
      <c r="E9" s="1"/>
      <c r="F9" s="1"/>
      <c r="G9" s="10"/>
      <c r="H9" s="11"/>
      <c r="I9" s="1"/>
      <c r="J9" s="12"/>
      <c r="K9" s="13"/>
      <c r="L9" s="14"/>
    </row>
    <row r="10" spans="1:17" ht="15.75" customHeight="1" x14ac:dyDescent="0.25">
      <c r="A10" s="300" t="s">
        <v>91</v>
      </c>
      <c r="B10" s="301"/>
      <c r="C10" s="301"/>
      <c r="D10" s="301"/>
      <c r="E10" s="18" t="s">
        <v>59</v>
      </c>
      <c r="F10" s="19"/>
      <c r="G10" s="304" t="s">
        <v>60</v>
      </c>
      <c r="H10" s="305"/>
      <c r="I10" s="1"/>
      <c r="J10" s="12"/>
      <c r="K10" s="409" t="s">
        <v>61</v>
      </c>
      <c r="L10" s="409"/>
    </row>
    <row r="11" spans="1:17" ht="15.75" customHeight="1" x14ac:dyDescent="0.25">
      <c r="A11" s="302">
        <v>45170</v>
      </c>
      <c r="B11" s="303"/>
      <c r="C11" s="303"/>
      <c r="D11" s="303"/>
      <c r="E11" s="20">
        <v>19.73</v>
      </c>
      <c r="F11" s="21">
        <f>E11/12</f>
        <v>1.6441666666666668</v>
      </c>
      <c r="G11" s="306">
        <f>ROUND(E11/12,4)</f>
        <v>1.6442000000000001</v>
      </c>
      <c r="H11" s="307" t="s">
        <v>62</v>
      </c>
      <c r="I11" s="1"/>
      <c r="J11" s="12"/>
      <c r="K11" s="409"/>
      <c r="L11" s="409"/>
    </row>
    <row r="12" spans="1:17" ht="9" customHeight="1" x14ac:dyDescent="0.25">
      <c r="A12" s="4"/>
      <c r="B12" s="4"/>
      <c r="C12" s="4"/>
      <c r="D12" s="4"/>
      <c r="E12" s="22"/>
      <c r="F12" s="7"/>
      <c r="G12" s="23"/>
      <c r="H12" s="4"/>
      <c r="I12" s="1"/>
      <c r="J12" s="12"/>
      <c r="K12" s="410"/>
      <c r="L12" s="410"/>
    </row>
    <row r="13" spans="1:17" ht="19.5" customHeight="1" x14ac:dyDescent="0.2">
      <c r="A13" s="24" t="s">
        <v>128</v>
      </c>
      <c r="B13" s="25"/>
      <c r="C13" s="25"/>
      <c r="D13" s="275">
        <v>11.52</v>
      </c>
      <c r="E13" s="26"/>
      <c r="F13" s="1"/>
      <c r="G13" s="10"/>
      <c r="H13" s="11"/>
      <c r="I13" s="1"/>
      <c r="J13" s="12"/>
      <c r="K13" s="411">
        <f>1477</f>
        <v>1477</v>
      </c>
      <c r="L13" s="412"/>
      <c r="Q13" s="27"/>
    </row>
    <row r="14" spans="1:17" ht="19.5" customHeight="1" thickBot="1" x14ac:dyDescent="0.25">
      <c r="A14" s="308" t="s">
        <v>129</v>
      </c>
      <c r="B14" s="309"/>
      <c r="C14" s="309"/>
      <c r="D14" s="310">
        <f>1085*E11/12</f>
        <v>1783.9208333333333</v>
      </c>
      <c r="E14" s="26"/>
      <c r="F14" s="1"/>
      <c r="G14" s="10"/>
      <c r="H14" s="11"/>
      <c r="I14" s="1"/>
      <c r="J14" s="12"/>
      <c r="K14" s="13" t="s">
        <v>63</v>
      </c>
      <c r="L14" s="14"/>
    </row>
    <row r="15" spans="1:17" ht="19.5" customHeight="1" thickTop="1" thickBot="1" x14ac:dyDescent="0.3">
      <c r="A15" s="308" t="s">
        <v>111</v>
      </c>
      <c r="B15" s="311"/>
      <c r="C15" s="311"/>
      <c r="D15" s="312">
        <f>ROUND(E11*1085/12/151.67,2)</f>
        <v>11.76</v>
      </c>
      <c r="E15" s="1"/>
      <c r="F15" s="1"/>
      <c r="G15" s="1"/>
      <c r="H15" s="1"/>
      <c r="I15" s="1"/>
      <c r="J15" s="1"/>
      <c r="K15" s="407">
        <f>'3- RÉSULTATS avec HORAIRE PAYÉ'!C6</f>
        <v>1434.8000000000002</v>
      </c>
      <c r="L15" s="408"/>
    </row>
    <row r="16" spans="1:17" ht="19.5" customHeight="1" thickTop="1" x14ac:dyDescent="0.2">
      <c r="A16" s="28" t="s">
        <v>115</v>
      </c>
      <c r="B16" s="29"/>
      <c r="C16" s="29"/>
      <c r="D16" s="30">
        <v>3666</v>
      </c>
      <c r="E16" s="1"/>
      <c r="F16" s="1"/>
      <c r="G16" s="1"/>
      <c r="H16" s="1"/>
      <c r="I16" s="1"/>
      <c r="J16" s="1"/>
      <c r="K16" s="31" t="s">
        <v>64</v>
      </c>
      <c r="L16" s="1"/>
      <c r="M16" s="1"/>
    </row>
    <row r="17" spans="1:17" ht="6" customHeight="1" thickBot="1" x14ac:dyDescent="0.25">
      <c r="A17" s="9"/>
      <c r="B17" s="245"/>
      <c r="C17" s="245"/>
      <c r="D17" s="246"/>
      <c r="E17" s="1"/>
      <c r="F17" s="1"/>
      <c r="G17" s="1"/>
      <c r="H17" s="1"/>
      <c r="I17" s="1"/>
      <c r="J17" s="1"/>
      <c r="K17" s="32"/>
      <c r="L17" s="1"/>
    </row>
    <row r="18" spans="1:17" s="16" customFormat="1" ht="21" customHeight="1" thickBot="1" x14ac:dyDescent="0.25">
      <c r="A18" s="9" t="s">
        <v>65</v>
      </c>
      <c r="B18" s="15"/>
      <c r="C18" s="15"/>
      <c r="D18" s="33"/>
      <c r="E18" s="321">
        <v>1085</v>
      </c>
      <c r="F18" s="34" t="s">
        <v>66</v>
      </c>
      <c r="G18" s="120"/>
      <c r="H18" s="15"/>
      <c r="I18" s="15"/>
      <c r="J18" s="26"/>
      <c r="K18" s="35">
        <f>ROUND(G20/4.3333,2)</f>
        <v>24</v>
      </c>
      <c r="L18" s="36" t="s">
        <v>40</v>
      </c>
    </row>
    <row r="19" spans="1:17" ht="12.75" thickBot="1" x14ac:dyDescent="0.25">
      <c r="A19" s="1"/>
      <c r="B19" s="1"/>
      <c r="C19" s="1"/>
      <c r="D19" s="1"/>
      <c r="E19" s="1"/>
      <c r="F19" s="1"/>
      <c r="G19" s="1"/>
      <c r="H19" s="1"/>
      <c r="I19" s="1"/>
      <c r="J19" s="37"/>
      <c r="K19" s="38" t="s">
        <v>67</v>
      </c>
      <c r="L19" s="1"/>
    </row>
    <row r="20" spans="1:17" ht="21" customHeight="1" thickTop="1" thickBot="1" x14ac:dyDescent="0.25">
      <c r="A20" s="39" t="s">
        <v>68</v>
      </c>
      <c r="B20" s="10"/>
      <c r="C20" s="10"/>
      <c r="D20" s="10"/>
      <c r="E20" s="1"/>
      <c r="F20" s="40"/>
      <c r="G20" s="272">
        <v>104</v>
      </c>
      <c r="H20" s="273" t="s">
        <v>69</v>
      </c>
      <c r="I20" s="274"/>
      <c r="J20" s="41"/>
      <c r="K20" s="1"/>
      <c r="L20" s="1"/>
    </row>
    <row r="21" spans="1:17" s="16" customFormat="1" ht="21" customHeight="1" thickTop="1" thickBot="1" x14ac:dyDescent="0.25">
      <c r="A21" s="42" t="s">
        <v>70</v>
      </c>
      <c r="B21" s="43"/>
      <c r="C21" s="43"/>
      <c r="D21" s="43"/>
      <c r="E21" s="43"/>
      <c r="F21" s="43"/>
      <c r="G21" s="44">
        <f>ROUND(E18*$G$11,2)*G20/151.67</f>
        <v>1223.259972308301</v>
      </c>
      <c r="H21" s="45" t="s">
        <v>62</v>
      </c>
      <c r="I21" s="46"/>
      <c r="J21" s="47" t="s">
        <v>71</v>
      </c>
      <c r="K21" s="48">
        <f>G21/G20</f>
        <v>11.762115118349048</v>
      </c>
      <c r="L21" s="15"/>
    </row>
    <row r="22" spans="1:17" s="16" customFormat="1" ht="18" customHeight="1" thickBot="1" x14ac:dyDescent="0.25">
      <c r="A22" s="53" t="s">
        <v>72</v>
      </c>
      <c r="B22" s="54"/>
      <c r="C22" s="54"/>
      <c r="D22" s="49"/>
      <c r="E22" s="55">
        <v>0</v>
      </c>
      <c r="F22" s="56">
        <v>5.2</v>
      </c>
      <c r="G22" s="57">
        <f>E22*F22</f>
        <v>0</v>
      </c>
      <c r="H22" s="58" t="s">
        <v>62</v>
      </c>
      <c r="I22" s="54"/>
      <c r="J22" s="59" t="s">
        <v>71</v>
      </c>
      <c r="K22" s="60">
        <f>G22/G20</f>
        <v>0</v>
      </c>
      <c r="L22" s="15"/>
    </row>
    <row r="23" spans="1:17" s="52" customFormat="1" ht="20.25" customHeight="1" x14ac:dyDescent="0.2">
      <c r="A23" s="320" t="s">
        <v>92</v>
      </c>
      <c r="B23" s="115"/>
      <c r="C23" s="115"/>
      <c r="D23" s="121"/>
      <c r="E23" s="121"/>
      <c r="F23" s="122"/>
      <c r="G23" s="116">
        <f>IF((K21+K22)&lt;D13,(G20*D13)-(G21+G22),0)</f>
        <v>0</v>
      </c>
      <c r="H23" s="123" t="s">
        <v>62</v>
      </c>
      <c r="I23" s="121"/>
      <c r="J23" s="124"/>
      <c r="K23" s="125">
        <f>G23/G20</f>
        <v>0</v>
      </c>
      <c r="L23" s="121"/>
    </row>
    <row r="24" spans="1:17" s="68" customFormat="1" ht="9.75" customHeight="1" x14ac:dyDescent="0.2">
      <c r="A24" s="61"/>
      <c r="B24" s="62"/>
      <c r="C24" s="62"/>
      <c r="D24" s="62"/>
      <c r="E24" s="62"/>
      <c r="F24" s="63"/>
      <c r="G24" s="64"/>
      <c r="H24" s="65"/>
      <c r="I24" s="62"/>
      <c r="J24" s="66"/>
      <c r="K24" s="67"/>
      <c r="L24" s="62"/>
    </row>
    <row r="25" spans="1:17" ht="9" customHeight="1" thickBot="1" x14ac:dyDescent="0.25">
      <c r="A25" s="313" t="s">
        <v>167</v>
      </c>
      <c r="B25" s="314"/>
      <c r="C25" s="314"/>
      <c r="D25" s="314"/>
      <c r="E25" s="318">
        <v>0</v>
      </c>
      <c r="F25" s="314"/>
      <c r="G25" s="315">
        <f>ROUND(E25*G11*G20/151.67,2)</f>
        <v>0</v>
      </c>
      <c r="H25" s="316" t="s">
        <v>62</v>
      </c>
      <c r="I25" s="49"/>
      <c r="J25" s="51" t="s">
        <v>73</v>
      </c>
      <c r="K25" s="317">
        <f>G25/G20</f>
        <v>0</v>
      </c>
      <c r="L25" s="1"/>
    </row>
    <row r="26" spans="1:17" s="16" customFormat="1" ht="21" customHeight="1" thickBot="1" x14ac:dyDescent="0.25">
      <c r="A26" s="255" t="s">
        <v>74</v>
      </c>
      <c r="B26" s="256"/>
      <c r="C26" s="256"/>
      <c r="D26" s="256"/>
      <c r="E26" s="256"/>
      <c r="F26" s="257" t="s">
        <v>39</v>
      </c>
      <c r="G26" s="258">
        <f>SUM(G21:G25)</f>
        <v>1223.259972308301</v>
      </c>
      <c r="H26" s="259" t="s">
        <v>62</v>
      </c>
      <c r="I26" s="260"/>
      <c r="J26" s="261" t="s">
        <v>75</v>
      </c>
      <c r="K26" s="262">
        <f>G26/G20</f>
        <v>11.762115118349048</v>
      </c>
      <c r="L26" s="263"/>
    </row>
    <row r="27" spans="1:17" s="16" customFormat="1" ht="5.25" customHeight="1" x14ac:dyDescent="0.2">
      <c r="A27" s="9"/>
      <c r="B27" s="39"/>
      <c r="C27" s="39"/>
      <c r="D27" s="39"/>
      <c r="E27" s="69"/>
      <c r="F27" s="70"/>
      <c r="G27" s="71"/>
      <c r="H27" s="72"/>
      <c r="I27" s="15"/>
      <c r="J27" s="73"/>
      <c r="K27" s="74"/>
      <c r="L27" s="75"/>
    </row>
    <row r="28" spans="1:17" ht="21" customHeight="1" thickBot="1" x14ac:dyDescent="0.25">
      <c r="A28" s="53" t="s">
        <v>124</v>
      </c>
      <c r="B28" s="1"/>
      <c r="C28" s="1"/>
      <c r="D28" s="37"/>
      <c r="E28" s="76">
        <f>(7+8.55+1.9+3.45+0.3+1.23+0.1+0.016+4.05+0.15+6.1+1.29+1.35+0.55+0.3)%</f>
        <v>0.36335999999999991</v>
      </c>
      <c r="F28" s="1"/>
      <c r="G28" s="77">
        <f>ROUND(G26*E28,2)</f>
        <v>444.48</v>
      </c>
      <c r="H28" s="1"/>
      <c r="I28" s="1"/>
      <c r="J28" s="78"/>
      <c r="K28" s="117"/>
      <c r="L28" s="1"/>
    </row>
    <row r="29" spans="1:17" ht="21" customHeight="1" thickBot="1" x14ac:dyDescent="0.25">
      <c r="A29" s="53" t="s">
        <v>93</v>
      </c>
      <c r="B29" s="1"/>
      <c r="C29" s="1"/>
      <c r="D29" s="322" t="s">
        <v>76</v>
      </c>
      <c r="F29" s="118">
        <f>IF(D29="AFF",43,0)</f>
        <v>43</v>
      </c>
      <c r="G29" s="77">
        <f>F29*0.5</f>
        <v>21.5</v>
      </c>
      <c r="H29" s="1"/>
      <c r="I29" s="1"/>
      <c r="J29" s="1"/>
      <c r="K29" s="79">
        <f>-(F29*0.5*1.097)</f>
        <v>-23.5855</v>
      </c>
      <c r="L29" s="1"/>
    </row>
    <row r="30" spans="1:17" ht="21" customHeight="1" x14ac:dyDescent="0.2">
      <c r="A30" s="40" t="s">
        <v>77</v>
      </c>
      <c r="B30" s="1"/>
      <c r="C30" s="1"/>
      <c r="D30" s="1"/>
      <c r="E30" s="80">
        <f>ROUND(IF(-(0.3195/0.6)*((1.6*(G20*D13)/G26)-1)&gt;0,0,-(0.3195/0.6)*((1.6*(G20*D13)/G26)-1)),4)</f>
        <v>-0.30199999999999999</v>
      </c>
      <c r="F30" s="1"/>
      <c r="G30" s="77">
        <f>+G26*E30</f>
        <v>-369.42451163710689</v>
      </c>
      <c r="H30" s="1"/>
      <c r="I30" s="81"/>
      <c r="J30" s="78" t="s">
        <v>78</v>
      </c>
      <c r="K30" s="117">
        <f>G26*0.77918+K29</f>
        <v>929.55420522318195</v>
      </c>
      <c r="L30" s="82"/>
      <c r="Q30" s="83"/>
    </row>
    <row r="31" spans="1:17" s="52" customFormat="1" ht="6" customHeight="1" x14ac:dyDescent="0.2">
      <c r="A31" s="84"/>
      <c r="B31" s="49"/>
      <c r="C31" s="49"/>
      <c r="D31" s="49"/>
      <c r="E31" s="49"/>
      <c r="F31" s="50"/>
      <c r="G31" s="85"/>
      <c r="H31" s="86"/>
      <c r="I31" s="49"/>
      <c r="J31" s="51"/>
      <c r="K31" s="87"/>
      <c r="L31" s="88"/>
    </row>
    <row r="32" spans="1:17" ht="21" customHeight="1" thickBot="1" x14ac:dyDescent="0.25">
      <c r="A32" s="264" t="s">
        <v>79</v>
      </c>
      <c r="B32" s="265"/>
      <c r="C32" s="265"/>
      <c r="D32" s="265"/>
      <c r="E32" s="266">
        <f>SUM(E28:E30)</f>
        <v>6.1359999999999915E-2</v>
      </c>
      <c r="F32" s="267"/>
      <c r="G32" s="268">
        <f>SUM(G28:G30)</f>
        <v>96.555488362893129</v>
      </c>
      <c r="H32" s="259" t="s">
        <v>62</v>
      </c>
      <c r="I32" s="267"/>
      <c r="J32" s="267"/>
      <c r="K32" s="267"/>
      <c r="L32" s="267"/>
    </row>
    <row r="33" spans="1:15" s="16" customFormat="1" ht="21" customHeight="1" thickBot="1" x14ac:dyDescent="0.25">
      <c r="A33" s="251" t="s">
        <v>80</v>
      </c>
      <c r="B33" s="252"/>
      <c r="C33" s="15"/>
      <c r="D33" s="15"/>
      <c r="E33" s="15"/>
      <c r="F33" s="15"/>
      <c r="G33" s="415">
        <f>G26+G32</f>
        <v>1319.8154606711942</v>
      </c>
      <c r="H33" s="416"/>
      <c r="I33" s="89" t="s">
        <v>81</v>
      </c>
      <c r="J33" s="90"/>
      <c r="K33" s="15"/>
      <c r="L33" s="15"/>
      <c r="O33" s="91"/>
    </row>
    <row r="34" spans="1:15" s="16" customFormat="1" ht="18.75" customHeight="1" x14ac:dyDescent="0.2">
      <c r="A34" s="92" t="s">
        <v>82</v>
      </c>
      <c r="B34" s="54"/>
      <c r="C34" s="54"/>
      <c r="D34" s="15"/>
      <c r="E34" s="93">
        <f>E22</f>
        <v>0</v>
      </c>
      <c r="F34" s="94">
        <f>-F22</f>
        <v>-5.2</v>
      </c>
      <c r="G34" s="95">
        <f>E34*F34</f>
        <v>0</v>
      </c>
      <c r="H34" s="96" t="s">
        <v>62</v>
      </c>
      <c r="I34" s="281"/>
      <c r="J34" s="282" t="s">
        <v>83</v>
      </c>
      <c r="K34" s="283">
        <f>K30+G34</f>
        <v>929.55420522318195</v>
      </c>
      <c r="L34" s="284" t="s">
        <v>84</v>
      </c>
    </row>
    <row r="35" spans="1:15" s="16" customFormat="1" ht="13.5" customHeight="1" x14ac:dyDescent="0.2">
      <c r="A35" s="92"/>
      <c r="B35" s="54"/>
      <c r="C35" s="54"/>
      <c r="D35" s="15"/>
      <c r="E35" s="97"/>
      <c r="F35" s="98"/>
      <c r="G35" s="57"/>
      <c r="H35" s="58"/>
      <c r="I35" s="54"/>
      <c r="J35" s="277" t="s">
        <v>132</v>
      </c>
      <c r="K35" s="99"/>
      <c r="L35" s="82"/>
    </row>
    <row r="36" spans="1:15" ht="14.25" customHeight="1" thickBot="1" x14ac:dyDescent="0.25">
      <c r="B36" s="32"/>
      <c r="C36" s="100"/>
      <c r="D36" s="1"/>
      <c r="E36" s="100"/>
      <c r="F36" s="10"/>
      <c r="G36" s="1"/>
      <c r="H36" s="1"/>
      <c r="I36" s="1"/>
      <c r="J36" s="101"/>
      <c r="K36" s="417" t="s">
        <v>85</v>
      </c>
      <c r="L36" s="418"/>
    </row>
    <row r="37" spans="1:15" s="16" customFormat="1" ht="21" customHeight="1" thickBot="1" x14ac:dyDescent="0.25">
      <c r="A37" s="102">
        <f>K18/35</f>
        <v>0.68571428571428572</v>
      </c>
      <c r="B37" s="9" t="s">
        <v>86</v>
      </c>
      <c r="C37" s="9"/>
      <c r="D37" s="15"/>
      <c r="E37" s="269"/>
      <c r="F37" s="270" t="s">
        <v>87</v>
      </c>
      <c r="G37" s="419">
        <f>(G33*12)+G34*11.667</f>
        <v>15837.78552805433</v>
      </c>
      <c r="H37" s="419"/>
      <c r="I37" s="271" t="s">
        <v>88</v>
      </c>
      <c r="J37" s="15"/>
      <c r="K37" s="420">
        <f>G37/(G20*12)</f>
        <v>12.69053327568456</v>
      </c>
      <c r="L37" s="421"/>
    </row>
    <row r="38" spans="1:15" ht="15" customHeight="1" thickBot="1" x14ac:dyDescent="0.25">
      <c r="A38" s="414" t="s">
        <v>133</v>
      </c>
      <c r="B38" s="414"/>
      <c r="C38" s="414"/>
      <c r="D38" s="1"/>
      <c r="E38" s="1"/>
      <c r="F38" s="1"/>
      <c r="G38" s="10"/>
      <c r="H38" s="11"/>
      <c r="I38" s="1"/>
      <c r="J38" s="12" t="s">
        <v>89</v>
      </c>
      <c r="K38" s="103">
        <f>K37*151.67*12</f>
        <v>23097.278183076924</v>
      </c>
      <c r="L38" s="14"/>
    </row>
    <row r="39" spans="1:15" ht="18.75" customHeight="1" thickBot="1" x14ac:dyDescent="0.25">
      <c r="A39" s="414"/>
      <c r="B39" s="414"/>
      <c r="C39" s="414"/>
      <c r="D39" s="319">
        <f>G37/(A37*K13)</f>
        <v>15.637623941601827</v>
      </c>
      <c r="E39" s="1"/>
      <c r="F39" s="1"/>
      <c r="G39" s="10"/>
      <c r="H39" s="11"/>
      <c r="I39" s="1"/>
      <c r="J39" s="12"/>
      <c r="K39" s="103"/>
      <c r="L39" s="14"/>
    </row>
    <row r="40" spans="1:15" ht="12.75" customHeight="1" x14ac:dyDescent="0.25">
      <c r="A40" s="278"/>
      <c r="B40" s="278"/>
      <c r="C40" s="278"/>
      <c r="D40" s="278"/>
      <c r="E40" s="278"/>
      <c r="F40" s="1"/>
      <c r="G40" s="10"/>
      <c r="H40" s="11"/>
      <c r="I40" s="1"/>
      <c r="J40" s="12"/>
      <c r="K40" s="103"/>
      <c r="L40" s="14"/>
    </row>
    <row r="41" spans="1:15" s="16" customFormat="1" ht="17.25" customHeight="1" x14ac:dyDescent="0.2">
      <c r="A41" s="279" t="s">
        <v>134</v>
      </c>
      <c r="B41" s="15"/>
      <c r="C41" s="26"/>
      <c r="D41" s="104"/>
      <c r="E41" s="15"/>
      <c r="F41" s="15"/>
      <c r="G41" s="105"/>
      <c r="H41" s="106"/>
      <c r="I41" s="15"/>
      <c r="J41" s="119"/>
      <c r="K41" s="119"/>
      <c r="L41" s="107"/>
    </row>
    <row r="42" spans="1:15" ht="15" customHeight="1" x14ac:dyDescent="0.2">
      <c r="A42" s="37" t="s">
        <v>135</v>
      </c>
      <c r="B42" s="1"/>
      <c r="C42" s="1"/>
      <c r="D42" s="1"/>
      <c r="E42" s="1"/>
      <c r="F42" s="1"/>
      <c r="G42" s="1"/>
      <c r="H42" s="1"/>
      <c r="I42" s="1"/>
      <c r="J42" s="1"/>
      <c r="K42" s="108"/>
      <c r="L42" s="1"/>
    </row>
    <row r="43" spans="1:15" ht="15" customHeight="1" x14ac:dyDescent="0.2">
      <c r="A43" s="41" t="s">
        <v>136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5" ht="15" customHeight="1" x14ac:dyDescent="0.2">
      <c r="A44" s="280" t="s">
        <v>90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</row>
    <row r="45" spans="1:15" ht="7.5" customHeight="1" x14ac:dyDescent="0.2"/>
    <row r="46" spans="1:15" x14ac:dyDescent="0.2">
      <c r="D46" s="110"/>
    </row>
    <row r="47" spans="1:15" ht="12.75" customHeight="1" x14ac:dyDescent="0.2"/>
    <row r="48" spans="1:15" ht="21.75" customHeight="1" x14ac:dyDescent="0.2">
      <c r="D48" s="111"/>
      <c r="E48" s="111"/>
      <c r="H48" s="111"/>
      <c r="I48" s="111"/>
    </row>
    <row r="49" spans="1:12" ht="15" customHeight="1" x14ac:dyDescent="0.2"/>
    <row r="50" spans="1:12" ht="13.5" customHeight="1" x14ac:dyDescent="0.2">
      <c r="D50" s="112"/>
      <c r="E50" s="111"/>
      <c r="F50" s="111"/>
      <c r="G50" s="111"/>
      <c r="H50" s="111"/>
      <c r="I50" s="111"/>
      <c r="J50" s="112"/>
      <c r="K50" s="112"/>
    </row>
    <row r="51" spans="1:12" ht="15.75" customHeight="1" x14ac:dyDescent="0.2">
      <c r="D51" s="112"/>
      <c r="E51" s="111"/>
      <c r="H51" s="111"/>
      <c r="I51" s="111"/>
      <c r="J51" s="111"/>
      <c r="K51" s="111"/>
    </row>
    <row r="52" spans="1:12" ht="13.5" customHeight="1" x14ac:dyDescent="0.2">
      <c r="D52" s="112"/>
      <c r="E52" s="111"/>
      <c r="H52" s="111"/>
      <c r="I52" s="111"/>
      <c r="J52" s="111"/>
      <c r="K52" s="111"/>
    </row>
    <row r="53" spans="1:12" ht="15" customHeight="1" x14ac:dyDescent="0.2">
      <c r="D53" s="112"/>
      <c r="E53" s="111"/>
      <c r="H53" s="111"/>
      <c r="I53" s="111"/>
      <c r="J53" s="111"/>
      <c r="K53" s="111"/>
    </row>
    <row r="54" spans="1:12" ht="15.75" customHeight="1" x14ac:dyDescent="0.2">
      <c r="D54" s="112"/>
      <c r="E54" s="111"/>
      <c r="F54" s="111"/>
      <c r="G54" s="111"/>
      <c r="J54" s="111"/>
      <c r="K54" s="111"/>
    </row>
    <row r="55" spans="1:12" ht="17.25" customHeight="1" x14ac:dyDescent="0.2">
      <c r="D55" s="112"/>
      <c r="E55" s="111"/>
      <c r="F55" s="111"/>
      <c r="G55" s="111"/>
      <c r="J55" s="111"/>
      <c r="K55" s="111"/>
    </row>
    <row r="56" spans="1:12" ht="14.25" customHeight="1" x14ac:dyDescent="0.2">
      <c r="D56" s="112"/>
      <c r="E56" s="111"/>
      <c r="F56" s="111"/>
      <c r="G56" s="111"/>
      <c r="J56" s="111"/>
      <c r="K56" s="111"/>
    </row>
    <row r="57" spans="1:12" x14ac:dyDescent="0.2">
      <c r="D57" s="112"/>
      <c r="E57" s="111"/>
      <c r="H57" s="111"/>
      <c r="I57" s="111"/>
      <c r="L57" s="113"/>
    </row>
    <row r="58" spans="1:12" x14ac:dyDescent="0.2">
      <c r="D58" s="112"/>
      <c r="E58" s="111"/>
      <c r="H58" s="111"/>
      <c r="I58" s="111"/>
      <c r="L58" s="113"/>
    </row>
    <row r="59" spans="1:12" ht="9" customHeight="1" x14ac:dyDescent="0.2">
      <c r="D59" s="112"/>
      <c r="E59" s="111"/>
      <c r="H59" s="111"/>
      <c r="I59" s="111"/>
    </row>
    <row r="60" spans="1:12" ht="4.5" customHeight="1" x14ac:dyDescent="0.2">
      <c r="D60" s="112"/>
      <c r="E60" s="111"/>
      <c r="F60" s="111"/>
      <c r="G60" s="111"/>
      <c r="H60" s="111"/>
      <c r="I60" s="111"/>
      <c r="J60" s="112"/>
      <c r="K60" s="112"/>
    </row>
    <row r="61" spans="1:12" s="16" customFormat="1" ht="2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7.5" customHeight="1" x14ac:dyDescent="0.2"/>
    <row r="64" spans="1:12" ht="18" customHeight="1" x14ac:dyDescent="0.2"/>
    <row r="65" spans="4:12" ht="14.25" customHeight="1" x14ac:dyDescent="0.2"/>
    <row r="66" spans="4:12" ht="24" customHeight="1" x14ac:dyDescent="0.2"/>
    <row r="68" spans="4:12" x14ac:dyDescent="0.2">
      <c r="D68" s="111"/>
      <c r="E68" s="111"/>
      <c r="H68" s="111"/>
      <c r="I68" s="111"/>
      <c r="J68" s="111"/>
      <c r="K68" s="111"/>
    </row>
    <row r="69" spans="4:12" x14ac:dyDescent="0.2">
      <c r="L69" s="113"/>
    </row>
    <row r="70" spans="4:12" x14ac:dyDescent="0.2">
      <c r="D70" s="112"/>
      <c r="E70" s="111"/>
      <c r="F70" s="112"/>
      <c r="G70" s="112"/>
      <c r="H70" s="113"/>
      <c r="I70" s="113"/>
      <c r="J70" s="112"/>
      <c r="K70" s="112"/>
      <c r="L70" s="113"/>
    </row>
    <row r="71" spans="4:12" x14ac:dyDescent="0.2">
      <c r="D71" s="112"/>
      <c r="E71" s="111"/>
      <c r="F71" s="112"/>
      <c r="G71" s="112"/>
      <c r="H71" s="113"/>
      <c r="I71" s="113"/>
      <c r="J71" s="112"/>
      <c r="K71" s="112"/>
    </row>
    <row r="72" spans="4:12" x14ac:dyDescent="0.2">
      <c r="D72" s="112"/>
      <c r="E72" s="111"/>
      <c r="F72" s="112"/>
      <c r="G72" s="112"/>
      <c r="H72" s="113"/>
      <c r="I72" s="113"/>
      <c r="J72" s="112"/>
      <c r="K72" s="112"/>
      <c r="L72" s="112"/>
    </row>
    <row r="73" spans="4:12" x14ac:dyDescent="0.2">
      <c r="D73" s="112"/>
      <c r="E73" s="111"/>
      <c r="H73" s="112"/>
      <c r="I73" s="112"/>
      <c r="J73" s="113"/>
      <c r="K73" s="113"/>
      <c r="L73" s="113"/>
    </row>
    <row r="74" spans="4:12" x14ac:dyDescent="0.2">
      <c r="D74" s="112"/>
      <c r="E74" s="111"/>
      <c r="H74" s="112"/>
      <c r="I74" s="112"/>
      <c r="J74" s="113"/>
      <c r="K74" s="113"/>
    </row>
    <row r="75" spans="4:12" x14ac:dyDescent="0.2">
      <c r="D75" s="112"/>
      <c r="E75" s="111"/>
      <c r="H75" s="112"/>
      <c r="I75" s="112"/>
      <c r="J75" s="113"/>
      <c r="K75" s="113"/>
    </row>
    <row r="82" spans="4:5" x14ac:dyDescent="0.2">
      <c r="D82" s="111"/>
      <c r="E82" s="111"/>
    </row>
    <row r="84" spans="4:5" x14ac:dyDescent="0.2">
      <c r="D84" s="111"/>
    </row>
    <row r="85" spans="4:5" x14ac:dyDescent="0.2">
      <c r="D85" s="111"/>
    </row>
    <row r="90" spans="4:5" x14ac:dyDescent="0.2">
      <c r="D90" s="111"/>
    </row>
    <row r="91" spans="4:5" x14ac:dyDescent="0.2">
      <c r="D91" s="111"/>
    </row>
    <row r="92" spans="4:5" x14ac:dyDescent="0.2">
      <c r="D92" s="111"/>
    </row>
    <row r="94" spans="4:5" x14ac:dyDescent="0.2">
      <c r="D94" s="111"/>
    </row>
    <row r="99" spans="4:12" x14ac:dyDescent="0.2">
      <c r="D99" s="111"/>
    </row>
    <row r="107" spans="4:12" x14ac:dyDescent="0.2">
      <c r="E107" s="111"/>
    </row>
    <row r="108" spans="4:12" x14ac:dyDescent="0.2">
      <c r="D108" s="111"/>
    </row>
    <row r="110" spans="4:12" x14ac:dyDescent="0.2">
      <c r="F110" s="111"/>
      <c r="G110" s="111"/>
      <c r="H110" s="111"/>
      <c r="I110" s="111"/>
      <c r="J110" s="111"/>
      <c r="K110" s="111"/>
      <c r="L110" s="111"/>
    </row>
    <row r="111" spans="4:12" x14ac:dyDescent="0.2">
      <c r="F111" s="111"/>
      <c r="G111" s="111"/>
    </row>
    <row r="113" spans="4:11" x14ac:dyDescent="0.2">
      <c r="D113" s="112"/>
      <c r="F113" s="112"/>
      <c r="G113" s="112"/>
      <c r="H113" s="113"/>
      <c r="I113" s="113"/>
      <c r="J113" s="112"/>
      <c r="K113" s="112"/>
    </row>
    <row r="114" spans="4:11" x14ac:dyDescent="0.2">
      <c r="D114" s="112"/>
      <c r="E114" s="111"/>
      <c r="F114" s="112"/>
      <c r="G114" s="112"/>
      <c r="H114" s="113"/>
      <c r="I114" s="113"/>
      <c r="J114" s="112"/>
      <c r="K114" s="112"/>
    </row>
    <row r="115" spans="4:11" x14ac:dyDescent="0.2">
      <c r="D115" s="112"/>
      <c r="E115" s="111"/>
      <c r="F115" s="112"/>
      <c r="G115" s="112"/>
      <c r="H115" s="113"/>
      <c r="I115" s="113"/>
      <c r="J115" s="112"/>
      <c r="K115" s="112"/>
    </row>
    <row r="116" spans="4:11" x14ac:dyDescent="0.2">
      <c r="D116" s="112"/>
      <c r="E116" s="111"/>
      <c r="F116" s="112"/>
      <c r="G116" s="112"/>
      <c r="H116" s="113"/>
      <c r="I116" s="113"/>
      <c r="J116" s="112"/>
      <c r="K116" s="112"/>
    </row>
    <row r="117" spans="4:11" x14ac:dyDescent="0.2">
      <c r="D117" s="112"/>
      <c r="E117" s="111"/>
      <c r="F117" s="112"/>
      <c r="G117" s="112"/>
      <c r="H117" s="113"/>
      <c r="I117" s="113"/>
      <c r="J117" s="112"/>
      <c r="K117" s="112"/>
    </row>
    <row r="118" spans="4:11" x14ac:dyDescent="0.2">
      <c r="D118" s="112"/>
      <c r="E118" s="111"/>
      <c r="F118" s="112"/>
      <c r="G118" s="112"/>
      <c r="H118" s="113"/>
      <c r="I118" s="113"/>
      <c r="J118" s="112"/>
      <c r="K118" s="112"/>
    </row>
    <row r="119" spans="4:11" x14ac:dyDescent="0.2">
      <c r="D119" s="112"/>
      <c r="E119" s="111"/>
      <c r="F119" s="112"/>
      <c r="G119" s="112"/>
      <c r="H119" s="113"/>
      <c r="I119" s="113"/>
      <c r="J119" s="112"/>
      <c r="K119" s="112"/>
    </row>
    <row r="120" spans="4:11" x14ac:dyDescent="0.2">
      <c r="D120" s="112"/>
      <c r="E120" s="111"/>
      <c r="F120" s="112"/>
      <c r="G120" s="112"/>
      <c r="H120" s="113"/>
      <c r="I120" s="113"/>
      <c r="J120" s="112"/>
      <c r="K120" s="112"/>
    </row>
    <row r="121" spans="4:11" x14ac:dyDescent="0.2">
      <c r="D121" s="112"/>
      <c r="E121" s="111"/>
      <c r="F121" s="112"/>
      <c r="G121" s="112"/>
      <c r="H121" s="113"/>
      <c r="I121" s="113"/>
      <c r="J121" s="112"/>
      <c r="K121" s="112"/>
    </row>
    <row r="122" spans="4:11" x14ac:dyDescent="0.2">
      <c r="D122" s="112"/>
      <c r="E122" s="111"/>
      <c r="F122" s="112"/>
      <c r="G122" s="112"/>
      <c r="H122" s="113"/>
      <c r="I122" s="113"/>
      <c r="J122" s="112"/>
      <c r="K122" s="112"/>
    </row>
    <row r="123" spans="4:11" x14ac:dyDescent="0.2">
      <c r="D123" s="112"/>
      <c r="E123" s="111"/>
      <c r="F123" s="112"/>
      <c r="G123" s="112"/>
      <c r="H123" s="113"/>
      <c r="I123" s="113"/>
      <c r="J123" s="112"/>
      <c r="K123" s="112"/>
    </row>
    <row r="127" spans="4:11" x14ac:dyDescent="0.2">
      <c r="H127" s="111"/>
      <c r="I127" s="111"/>
    </row>
    <row r="128" spans="4:11" x14ac:dyDescent="0.2">
      <c r="D128" s="111"/>
      <c r="E128" s="111"/>
    </row>
    <row r="129" spans="4:12" x14ac:dyDescent="0.2">
      <c r="D129" s="111"/>
      <c r="E129" s="111"/>
      <c r="F129" s="111"/>
      <c r="G129" s="111"/>
      <c r="H129" s="111"/>
      <c r="I129" s="111"/>
      <c r="J129" s="111"/>
      <c r="K129" s="111"/>
    </row>
    <row r="130" spans="4:12" x14ac:dyDescent="0.2">
      <c r="L130" s="111"/>
    </row>
    <row r="131" spans="4:12" x14ac:dyDescent="0.2">
      <c r="F131" s="111"/>
      <c r="G131" s="111"/>
    </row>
    <row r="133" spans="4:12" x14ac:dyDescent="0.2">
      <c r="D133" s="112"/>
      <c r="F133" s="112"/>
      <c r="G133" s="112"/>
      <c r="H133" s="113"/>
      <c r="I133" s="113"/>
      <c r="J133" s="112"/>
      <c r="K133" s="112"/>
    </row>
    <row r="134" spans="4:12" x14ac:dyDescent="0.2">
      <c r="D134" s="112"/>
      <c r="E134" s="111"/>
      <c r="F134" s="112"/>
      <c r="G134" s="112"/>
      <c r="H134" s="113"/>
      <c r="I134" s="113"/>
      <c r="J134" s="112"/>
      <c r="K134" s="112"/>
    </row>
    <row r="135" spans="4:12" x14ac:dyDescent="0.2">
      <c r="D135" s="112"/>
      <c r="E135" s="111"/>
      <c r="F135" s="112"/>
      <c r="G135" s="112"/>
      <c r="H135" s="113"/>
      <c r="I135" s="113"/>
      <c r="J135" s="112"/>
      <c r="K135" s="112"/>
    </row>
    <row r="136" spans="4:12" x14ac:dyDescent="0.2">
      <c r="D136" s="112"/>
      <c r="E136" s="111"/>
      <c r="F136" s="112"/>
      <c r="G136" s="112"/>
      <c r="H136" s="113"/>
      <c r="I136" s="113"/>
      <c r="J136" s="112"/>
      <c r="K136" s="112"/>
    </row>
    <row r="137" spans="4:12" x14ac:dyDescent="0.2">
      <c r="D137" s="112"/>
      <c r="E137" s="111"/>
      <c r="F137" s="112"/>
      <c r="G137" s="112"/>
      <c r="H137" s="113"/>
      <c r="I137" s="113"/>
      <c r="J137" s="112"/>
      <c r="K137" s="112"/>
    </row>
    <row r="138" spans="4:12" x14ac:dyDescent="0.2">
      <c r="D138" s="112"/>
      <c r="E138" s="111"/>
      <c r="F138" s="112"/>
      <c r="G138" s="112"/>
      <c r="H138" s="113"/>
      <c r="I138" s="113"/>
      <c r="J138" s="112"/>
      <c r="K138" s="112"/>
    </row>
    <row r="139" spans="4:12" x14ac:dyDescent="0.2">
      <c r="D139" s="112"/>
      <c r="E139" s="111"/>
      <c r="F139" s="112"/>
      <c r="G139" s="112"/>
      <c r="H139" s="113"/>
      <c r="I139" s="113"/>
      <c r="J139" s="112"/>
      <c r="K139" s="112"/>
    </row>
    <row r="140" spans="4:12" x14ac:dyDescent="0.2">
      <c r="D140" s="112"/>
      <c r="E140" s="111"/>
      <c r="F140" s="112"/>
      <c r="G140" s="112"/>
      <c r="H140" s="113"/>
      <c r="I140" s="113"/>
      <c r="J140" s="112"/>
      <c r="K140" s="112"/>
    </row>
    <row r="141" spans="4:12" x14ac:dyDescent="0.2">
      <c r="D141" s="112"/>
      <c r="E141" s="111"/>
      <c r="F141" s="112"/>
      <c r="G141" s="112"/>
      <c r="H141" s="113"/>
      <c r="I141" s="113"/>
      <c r="J141" s="112"/>
      <c r="K141" s="112"/>
    </row>
    <row r="142" spans="4:12" x14ac:dyDescent="0.2">
      <c r="D142" s="112"/>
      <c r="E142" s="111"/>
      <c r="F142" s="112"/>
      <c r="G142" s="112"/>
      <c r="H142" s="113"/>
      <c r="I142" s="113"/>
      <c r="J142" s="112"/>
      <c r="K142" s="112"/>
    </row>
    <row r="143" spans="4:12" x14ac:dyDescent="0.2">
      <c r="D143" s="112"/>
      <c r="E143" s="111"/>
      <c r="F143" s="112"/>
      <c r="G143" s="112"/>
      <c r="H143" s="113"/>
      <c r="I143" s="113"/>
      <c r="J143" s="112"/>
      <c r="K143" s="112"/>
    </row>
  </sheetData>
  <mergeCells count="11">
    <mergeCell ref="A38:C39"/>
    <mergeCell ref="G33:H33"/>
    <mergeCell ref="K36:L36"/>
    <mergeCell ref="G37:H37"/>
    <mergeCell ref="K37:L37"/>
    <mergeCell ref="D2:H3"/>
    <mergeCell ref="D6:H7"/>
    <mergeCell ref="K15:L15"/>
    <mergeCell ref="K10:L12"/>
    <mergeCell ref="K13:L13"/>
    <mergeCell ref="A4:L4"/>
  </mergeCells>
  <printOptions horizontalCentered="1" verticalCentered="1"/>
  <pageMargins left="0.19685039370078741" right="0.19685039370078741" top="0.55118110236220474" bottom="0.55118110236220474" header="0.31496062992125984" footer="0.31496062992125984"/>
  <pageSetup paperSize="9" scale="77" orientation="landscape" r:id="rId1"/>
  <headerFooter>
    <oddHeader>&amp;LUDOGEC Vendée
Service RHGFI Pôle paye&amp;C &amp;ROutil de gestion prévisionnelle</oddHeader>
    <oddFooter>&amp;LPaye OGEC 1er degré&amp;CSous réserve des évolutions de la valeur du point, du SMIC, des taux et des réductions générales de cotisations&amp;R&amp;A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EMBAUCHE CDI ASEP</vt:lpstr>
      <vt:lpstr>NOTICE (Réf 1477h)</vt:lpstr>
      <vt:lpstr>1- RÉPARTITION HEBDOMADAIRE</vt:lpstr>
      <vt:lpstr>2- DURÉE ANNUELLE </vt:lpstr>
      <vt:lpstr>3- RÉSULTATS avec HORAIRE PAYÉ</vt:lpstr>
      <vt:lpstr>4- Coût estimé du CDI au 010923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Yolande Gaborit</dc:creator>
  <cp:lastModifiedBy>Yolande Gaborit</cp:lastModifiedBy>
  <cp:lastPrinted>2023-09-04T09:21:56Z</cp:lastPrinted>
  <dcterms:created xsi:type="dcterms:W3CDTF">2016-03-22T18:28:32Z</dcterms:created>
  <dcterms:modified xsi:type="dcterms:W3CDTF">2023-09-04T10:41:17Z</dcterms:modified>
</cp:coreProperties>
</file>